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<sst xmlns="http://schemas.openxmlformats.org/spreadsheetml/2006/main" count="944" uniqueCount="418">
  <si>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</si>
  <si>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</si>
  <si>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</si>
  <si>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</si>
  <si>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</si>
  <si>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</si>
  <si>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</si>
  <si>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</si>
  <si>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</si>
  <si>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</si>
  <si>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</si>
  <si>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</si>
  <si>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</si>
  <si>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</si>
  <si>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</si>
  <si>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</si>
  <si>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</si>
  <si>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</si>
  <si>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</si>
  <si>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</si>
  <si>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</si>
  <si>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</si>
  <si>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</si>
  <si>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</si>
  <si>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</si>
  <si>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</si>
  <si>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</si>
  <si>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</si>
  <si>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</si>
  <si>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</si>
  <si>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</si>
  <si>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</si>
  <si>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</si>
  <si>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</si>
  <si>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</si>
  <si>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</si>
  <si>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</si>
  <si>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</si>
  <si>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</si>
  <si>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</si>
  <si>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</si>
  <si>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</si>
  <si>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</si>
  <si>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</si>
  <si>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</si>
  <si>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</si>
  <si>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</si>
  <si>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 xml:space="preserve">Резервные фонды 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</si>
  <si>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</si>
  <si>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</si>
  <si>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</si>
  <si>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</si>
  <si>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</si>
  <si>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2019 год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</si>
  <si>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</si>
  <si>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</si>
  <si>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</si>
  <si>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</si>
  <si>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</si>
  <si>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</si>
  <si>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</si>
  <si>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</si>
  <si>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</si>
  <si>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</si>
  <si>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</si>
  <si>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</si>
  <si>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</si>
  <si>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</si>
  <si>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</si>
  <si>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</si>
  <si>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</si>
  <si>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</si>
  <si>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</si>
  <si>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</si>
  <si>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</si>
  <si>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</si>
  <si>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</si>
  <si>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</si>
  <si>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</si>
  <si>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</si>
  <si>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</si>
  <si>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</si>
  <si>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</si>
  <si>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</si>
  <si>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</si>
  <si>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</si>
  <si>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</si>
  <si>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</si>
  <si>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</si>
  <si>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</si>
  <si>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</si>
  <si>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</si>
  <si>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</si>
  <si>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</si>
  <si>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</si>
  <si>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</si>
  <si>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 xml:space="preserve">Основное мероприятие "Возмещение детским садам льготы по родительской плате многодетных семей за содержание детей в муниципальных дошкольных образовательных организациях" в соответствии  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</si>
  <si>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</si>
  <si>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</si>
  <si>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</si>
  <si>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</si>
  <si>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</si>
  <si>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</si>
  <si>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</si>
  <si>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0112000000</t>
  </si>
  <si>
    <t>0112001010</t>
  </si>
  <si>
    <t>0113000000</t>
  </si>
  <si>
    <t>0113001010</t>
  </si>
  <si>
    <t>0113001020</t>
  </si>
  <si>
    <t>ОБРАЗОВАНИЕ</t>
  </si>
  <si>
    <t xml:space="preserve">0210000000  </t>
  </si>
  <si>
    <t>0211000000</t>
  </si>
  <si>
    <t>0211001010</t>
  </si>
  <si>
    <t>0211070620</t>
  </si>
  <si>
    <t>0212000000</t>
  </si>
  <si>
    <t>0212001010</t>
  </si>
  <si>
    <t>0212070620</t>
  </si>
  <si>
    <t>0213000000</t>
  </si>
  <si>
    <t>0213001010</t>
  </si>
  <si>
    <t>0214000000</t>
  </si>
  <si>
    <t>0214100000</t>
  </si>
  <si>
    <t>0214170160</t>
  </si>
  <si>
    <t>0214271010</t>
  </si>
  <si>
    <t>СОЦИАЛЬНАЯ ПОЛИТИКА</t>
  </si>
  <si>
    <t>КУЛЬТУРА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</si>
  <si>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</si>
  <si>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</si>
  <si>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</si>
  <si>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</si>
  <si>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</si>
  <si>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</si>
  <si>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</si>
  <si>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</si>
  <si>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</si>
  <si>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</si>
  <si>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</si>
  <si>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</si>
  <si>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</si>
  <si>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</si>
  <si>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</si>
  <si>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</si>
  <si>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0414001010</t>
  </si>
  <si>
    <t>Проведение спортивно-массовых мероприятий</t>
  </si>
  <si>
    <t>0414001020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</si>
  <si>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</si>
  <si>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</si>
  <si>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</si>
  <si>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</si>
  <si>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</si>
  <si>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</si>
  <si>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</si>
  <si>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</si>
  <si>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</si>
  <si>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</si>
  <si>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</si>
  <si>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</si>
  <si>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</si>
  <si>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</si>
  <si>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</si>
  <si>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</si>
  <si>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</si>
  <si>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</si>
  <si>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</si>
  <si>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</si>
  <si>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</si>
  <si>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</si>
  <si>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</si>
  <si>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0611076000</t>
  </si>
  <si>
    <t>06110R5410</t>
  </si>
  <si>
    <t>06110R5420</t>
  </si>
  <si>
    <t>06110R5430</t>
  </si>
  <si>
    <t>0612000000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</si>
  <si>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</si>
  <si>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</si>
  <si>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06120L5670</t>
  </si>
  <si>
    <t>0613000000</t>
  </si>
  <si>
    <t>0613001010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</si>
  <si>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</si>
  <si>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</si>
  <si>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</si>
  <si>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</si>
  <si>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</si>
  <si>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</si>
  <si>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</si>
  <si>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</si>
  <si>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</si>
  <si>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</si>
  <si>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</si>
  <si>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</si>
  <si>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</si>
  <si>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</si>
  <si>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</si>
  <si>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</si>
  <si>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</si>
  <si>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</si>
  <si>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</si>
  <si>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</si>
  <si>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</si>
  <si>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</si>
  <si>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</si>
  <si>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</si>
  <si>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</si>
  <si>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</si>
  <si>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</si>
  <si>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</si>
  <si>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</si>
  <si>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</si>
  <si>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</si>
  <si>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</si>
  <si>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</si>
  <si>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</si>
  <si>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0911001010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</si>
  <si>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</si>
  <si>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</si>
  <si>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</si>
  <si>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</si>
  <si>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</si>
  <si>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</si>
  <si>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</si>
  <si>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</si>
  <si>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</si>
  <si>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</si>
  <si>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</si>
  <si>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0214401010</t>
  </si>
  <si>
    <t>0214501010</t>
  </si>
  <si>
    <t>0311000000</t>
  </si>
  <si>
    <t>03110П1010</t>
  </si>
  <si>
    <t>03110П0000</t>
  </si>
  <si>
    <t>03110П1030</t>
  </si>
  <si>
    <t>03110П1020</t>
  </si>
  <si>
    <t>03110П1040</t>
  </si>
  <si>
    <t>0312000000</t>
  </si>
  <si>
    <t>03120П1010</t>
  </si>
  <si>
    <t>03120П1020</t>
  </si>
  <si>
    <t>0312101010</t>
  </si>
  <si>
    <t>0312201010</t>
  </si>
  <si>
    <t>0312370720</t>
  </si>
  <si>
    <t>0312470640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</si>
  <si>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</si>
  <si>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</si>
  <si>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</si>
  <si>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</si>
  <si>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</si>
  <si>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</si>
  <si>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</si>
  <si>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</si>
  <si>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0314170120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</si>
  <si>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</si>
  <si>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</si>
  <si>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</si>
  <si>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</si>
  <si>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</si>
  <si>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</si>
  <si>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</si>
  <si>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</si>
  <si>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</si>
  <si>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</si>
  <si>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</si>
  <si>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</si>
  <si>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</si>
  <si>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</si>
  <si>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</si>
  <si>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</si>
  <si>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</si>
  <si>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</si>
  <si>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</si>
  <si>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</si>
  <si>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</si>
  <si>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0211001020</t>
  </si>
  <si>
    <t>0214200000</t>
  </si>
  <si>
    <t>0214300000</t>
  </si>
  <si>
    <t>0214400000</t>
  </si>
  <si>
    <t>0214500000</t>
  </si>
  <si>
    <t>03120П0000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</si>
  <si>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</si>
  <si>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</si>
  <si>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</si>
  <si>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</si>
  <si>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</si>
  <si>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0214101010</t>
  </si>
  <si>
    <t>Основное мероприятие "Персонифицированное  дополнительное образование детей"</t>
  </si>
  <si>
    <t>0213001020</t>
  </si>
  <si>
    <t>Основное мероприятие "Финансовое обеспечение  охраны  объектов образования"</t>
  </si>
  <si>
    <t>Финансовое обеспечение  охраны  объектов образования</t>
  </si>
  <si>
    <t>0214601010</t>
  </si>
  <si>
    <t>0214600000</t>
  </si>
  <si>
    <t>0530000000</t>
  </si>
  <si>
    <t>0531000000</t>
  </si>
  <si>
    <t>0531001010</t>
  </si>
  <si>
    <t>0532100000</t>
  </si>
  <si>
    <t>0532101010</t>
  </si>
  <si>
    <t>0532400000</t>
  </si>
  <si>
    <t>0532401010</t>
  </si>
  <si>
    <t>0533000000</t>
  </si>
  <si>
    <t>0533001010</t>
  </si>
  <si>
    <t>0534000000</t>
  </si>
  <si>
    <t>0534001010</t>
  </si>
  <si>
    <t>0613001020</t>
  </si>
  <si>
    <t>0613001030</t>
  </si>
  <si>
    <t>0613070660</t>
  </si>
  <si>
    <t>1012001020</t>
  </si>
  <si>
    <t>1012001030</t>
  </si>
  <si>
    <t>9910000000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</si>
  <si>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</si>
  <si>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</si>
  <si>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0112001000</t>
  </si>
  <si>
    <t>Основное мероприятие "Финансовое обеспечение казенного учреждения"</t>
  </si>
  <si>
    <t xml:space="preserve">уточнение </t>
  </si>
  <si>
    <t xml:space="preserve">Выполнение других  общегосударственных задач </t>
  </si>
  <si>
    <t>0113001030</t>
  </si>
  <si>
    <t>Ремонт жилого фонда</t>
  </si>
  <si>
    <t>0531001020</t>
  </si>
  <si>
    <t>Основное мероприятие "Развитие коммунального хозяйства"</t>
  </si>
  <si>
    <t>0535000000</t>
  </si>
  <si>
    <t xml:space="preserve">Развитие коммунального хозяйства </t>
  </si>
  <si>
    <t>0535001010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</si>
  <si>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</si>
  <si>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</si>
  <si>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</si>
  <si>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</si>
  <si>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</si>
  <si>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</si>
  <si>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</si>
  <si>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</si>
  <si>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</si>
  <si>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01120S1050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</si>
  <si>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</si>
  <si>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</si>
  <si>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</si>
  <si>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</si>
  <si>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</si>
  <si>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</si>
  <si>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</si>
  <si>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</si>
  <si>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</si>
  <si>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</si>
  <si>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</si>
  <si>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</si>
  <si>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</si>
  <si>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</si>
  <si>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</si>
  <si>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</si>
  <si>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</si>
  <si>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04140S1090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</si>
  <si>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</si>
  <si>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</si>
  <si>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</si>
  <si>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05323S1380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</si>
  <si>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</si>
  <si>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</si>
  <si>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</si>
  <si>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</si>
  <si>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</si>
  <si>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Реализация программ формирования современной городской среды</t>
  </si>
  <si>
    <t>054F255550</t>
  </si>
  <si>
    <t>Государственная поддержка сельского хозяйства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</si>
  <si>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</si>
  <si>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</si>
  <si>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</si>
  <si>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</si>
  <si>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>06120L5674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</si>
  <si>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</si>
  <si>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</si>
  <si>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</si>
  <si>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</si>
  <si>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</si>
  <si>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</si>
  <si>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</si>
  <si>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</si>
  <si>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</si>
  <si>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</si>
  <si>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</si>
  <si>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</si>
  <si>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</si>
  <si>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</si>
  <si>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0532170730</t>
  </si>
  <si>
    <t>Возмещение части затрат на уплату процентов по инвестиционным кредитам (займам) в агропромышленном комплексе</t>
  </si>
  <si>
    <t>06110R4330</t>
  </si>
  <si>
    <t>0211001000</t>
  </si>
  <si>
    <t>0212001000</t>
  </si>
  <si>
    <t>0213001000</t>
  </si>
  <si>
    <t>04140L5190</t>
  </si>
  <si>
    <t>Государственная поддержка отрасли культуры</t>
  </si>
  <si>
    <t>0613001000</t>
  </si>
  <si>
    <t>0711000000</t>
  </si>
  <si>
    <t>0111001000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</si>
  <si>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</si>
  <si>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</si>
  <si>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0721051200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</si>
  <si>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</si>
  <si>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</si>
  <si>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</si>
  <si>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03141S1110</t>
  </si>
  <si>
    <t>0411001000</t>
  </si>
  <si>
    <t>0413001000</t>
  </si>
  <si>
    <t>0412001000</t>
  </si>
  <si>
    <t>Выполнение ремонтных работ на водопропускных объектах</t>
  </si>
  <si>
    <t>0535021910</t>
  </si>
  <si>
    <t>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области)</t>
  </si>
  <si>
    <t>05350S4000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</si>
  <si>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</si>
  <si>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</si>
  <si>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</si>
  <si>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</si>
  <si>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0613070000</t>
  </si>
  <si>
    <t>Организация участия в сельскохозяйственной выставке "Балтийское поле"</t>
  </si>
  <si>
    <t>Основное мероприятие "Организация участия в сельскохозяйственной выставке "Балтийское поле"</t>
  </si>
  <si>
    <t>0613002000</t>
  </si>
  <si>
    <t>0613002010</t>
  </si>
  <si>
    <t>0113001031</t>
  </si>
  <si>
    <t>Субсидии на финансовое обеспечение по предоставлению в части персонифицирования  дополнительного образования</t>
  </si>
  <si>
    <t>Исполнение</t>
  </si>
  <si>
    <t>Исполнение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"Зеленоградский городской округ" на 01.07.2019г.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</si>
  <si>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</si>
  <si>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</si>
  <si>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Подпрограмма "Развитие дошкольного образования"</t>
  </si>
  <si>
    <t>Уточненные назначения</t>
  </si>
  <si>
    <r>
      <rPr>
        <b/>
        <sz val="10"/>
        <rFont val="Arial"/>
        <family val="2"/>
      </rPr>
      <t xml:space="preserve">Приложение №4   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"29 " июля  2019г. №1446
     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</si>
</sst>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0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 wrapText="1"/>
    </xf>
    <xf numFmtId="49" fontId="50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wrapText="1"/>
    </xf>
    <xf numFmtId="49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49" fontId="52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4" fillId="33" borderId="0" xfId="0" applyFont="1" applyFill="1" applyAlignment="1">
      <alignment/>
    </xf>
    <xf numFmtId="0" fontId="7" fillId="23" borderId="10" xfId="0" applyFont="1" applyFill="1" applyBorder="1" applyAlignment="1">
      <alignment wrapText="1"/>
    </xf>
    <xf numFmtId="49" fontId="7" fillId="23" borderId="10" xfId="0" applyNumberFormat="1" applyFont="1" applyFill="1" applyBorder="1" applyAlignment="1">
      <alignment/>
    </xf>
    <xf numFmtId="193" fontId="7" fillId="23" borderId="10" xfId="0" applyNumberFormat="1" applyFont="1" applyFill="1" applyBorder="1" applyAlignment="1">
      <alignment horizontal="left" indent="1"/>
    </xf>
    <xf numFmtId="193" fontId="2" fillId="20" borderId="10" xfId="0" applyNumberFormat="1" applyFont="1" applyFill="1" applyBorder="1" applyAlignment="1">
      <alignment/>
    </xf>
    <xf numFmtId="193" fontId="1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/>
    </xf>
    <xf numFmtId="193" fontId="6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33" borderId="10" xfId="0" applyNumberFormat="1" applyFont="1" applyFill="1" applyBorder="1" applyAlignment="1">
      <alignment/>
    </xf>
    <xf numFmtId="193" fontId="50" fillId="33" borderId="10" xfId="0" applyNumberFormat="1" applyFont="1" applyFill="1" applyBorder="1" applyAlignment="1">
      <alignment/>
    </xf>
    <xf numFmtId="193" fontId="51" fillId="0" borderId="10" xfId="0" applyNumberFormat="1" applyFont="1" applyBorder="1" applyAlignment="1">
      <alignment/>
    </xf>
    <xf numFmtId="193" fontId="52" fillId="0" borderId="10" xfId="0" applyNumberFormat="1" applyFont="1" applyBorder="1" applyAlignment="1">
      <alignment/>
    </xf>
    <xf numFmtId="193" fontId="50" fillId="0" borderId="10" xfId="0" applyNumberFormat="1" applyFont="1" applyBorder="1" applyAlignment="1">
      <alignment/>
    </xf>
    <xf numFmtId="193" fontId="6" fillId="33" borderId="10" xfId="0" applyNumberFormat="1" applyFont="1" applyFill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193" fontId="6" fillId="0" borderId="10" xfId="0" applyNumberFormat="1" applyFont="1" applyFill="1" applyBorder="1" applyAlignment="1">
      <alignment/>
    </xf>
    <xf numFmtId="193" fontId="2" fillId="0" borderId="10" xfId="0" applyNumberFormat="1" applyFont="1" applyFill="1" applyBorder="1" applyAlignment="1">
      <alignment/>
    </xf>
    <xf numFmtId="193" fontId="6" fillId="20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51" fillId="33" borderId="10" xfId="0" applyFont="1" applyFill="1" applyBorder="1" applyAlignment="1">
      <alignment wrapText="1"/>
    </xf>
    <xf numFmtId="49" fontId="52" fillId="33" borderId="10" xfId="0" applyNumberFormat="1" applyFont="1" applyFill="1" applyBorder="1" applyAlignment="1">
      <alignment/>
    </xf>
    <xf numFmtId="193" fontId="52" fillId="33" borderId="10" xfId="0" applyNumberFormat="1" applyFont="1" applyFill="1" applyBorder="1" applyAlignment="1">
      <alignment/>
    </xf>
    <xf numFmtId="49" fontId="51" fillId="33" borderId="10" xfId="0" applyNumberFormat="1" applyFont="1" applyFill="1" applyBorder="1" applyAlignment="1">
      <alignment/>
    </xf>
    <xf numFmtId="193" fontId="51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2" fillId="2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51" fillId="0" borderId="10" xfId="0" applyNumberFormat="1" applyFont="1" applyBorder="1" applyAlignment="1">
      <alignment/>
    </xf>
    <xf numFmtId="2" fontId="52" fillId="33" borderId="10" xfId="0" applyNumberFormat="1" applyFont="1" applyFill="1" applyBorder="1" applyAlignment="1">
      <alignment/>
    </xf>
    <xf numFmtId="2" fontId="50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/>
    </xf>
    <xf numFmtId="2" fontId="51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6" fillId="2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7" fillId="23" borderId="10" xfId="0" applyNumberFormat="1" applyFont="1" applyFill="1" applyBorder="1" applyAlignment="1">
      <alignment horizontal="left" indent="1"/>
    </xf>
    <xf numFmtId="49" fontId="10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11" xfId="0" applyNumberFormat="1" applyBorder="1" applyAlignment="1">
      <alignment horizontal="right"/>
    </xf>
    <xf numFmtId="49" fontId="0" fillId="33" borderId="0" xfId="0" applyNumberFormat="1" applyFill="1" applyAlignment="1">
      <alignment/>
    </xf>
    <xf numFmtId="193" fontId="0" fillId="33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49" fontId="0" fillId="33" borderId="0" xfId="0" applyNumberFormat="1" applyFill="1" applyAlignment="1">
      <alignment wrapText="1"/>
    </xf>
    <xf numFmtId="2" fontId="0" fillId="33" borderId="0" xfId="0" applyNumberForma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6"/>
  <sheetViews>
    <sheetView tabSelected="1" zoomScale="90" zoomScaleNormal="90" zoomScalePageLayoutView="0" workbookViewId="0" topLeftCell="A1">
      <selection activeCell="B1" sqref="B1:I1"/>
    </sheetView>
  </sheetViews>
  <sheetFormatPr defaultColWidth="9.140625" defaultRowHeight="12.75"/>
  <cols>
    <col min="1" max="1" width="46.7109375" style="0" customWidth="1"/>
    <col min="2" max="2" width="9.28125" style="1" hidden="1" customWidth="1"/>
    <col min="3" max="3" width="0.42578125" style="58" hidden="1" customWidth="1"/>
    <col min="4" max="4" width="18.00390625" style="58" hidden="1" customWidth="1"/>
    <col min="5" max="5" width="21.57421875" style="58" hidden="1" customWidth="1"/>
    <col min="6" max="6" width="17.140625" style="1" customWidth="1"/>
    <col min="7" max="7" width="14.140625" style="1" customWidth="1"/>
    <col min="8" max="8" width="19.00390625" style="66" customWidth="1"/>
    <col min="9" max="9" width="18.00390625" style="66" customWidth="1"/>
  </cols>
  <sheetData>
    <row r="1" spans="2:9" s="36" customFormat="1" ht="82.5" customHeight="1">
      <c r="B1" s="96" t="s">
        <v>417</v>
      </c>
      <c r="C1" s="97"/>
      <c r="D1" s="97"/>
      <c r="E1" s="97"/>
      <c r="F1" s="97"/>
      <c r="G1" s="97"/>
      <c r="H1" s="97"/>
      <c r="I1" s="95"/>
    </row>
    <row r="2" spans="2:8" s="36" customFormat="1" ht="3" customHeight="1">
      <c r="B2" s="90"/>
      <c r="C2" s="91"/>
      <c r="D2" s="91"/>
      <c r="E2" s="91"/>
      <c r="F2" s="90"/>
      <c r="G2" s="102"/>
      <c r="H2" s="103"/>
    </row>
    <row r="3" spans="1:9" s="36" customFormat="1" ht="69.75" customHeight="1">
      <c r="A3" s="94" t="s">
        <v>412</v>
      </c>
      <c r="B3" s="94"/>
      <c r="C3" s="94"/>
      <c r="D3" s="95"/>
      <c r="E3" s="95"/>
      <c r="F3" s="95"/>
      <c r="G3" s="95"/>
      <c r="H3" s="95"/>
      <c r="I3" s="95"/>
    </row>
    <row r="4" spans="2:9" ht="21" customHeight="1">
      <c r="B4" s="101"/>
      <c r="C4" s="101"/>
      <c r="D4"/>
      <c r="E4" s="59" t="s">
        <v>12</v>
      </c>
      <c r="G4" s="89"/>
      <c r="H4" s="67"/>
      <c r="I4" s="67" t="s">
        <v>12</v>
      </c>
    </row>
    <row r="5" spans="1:9" ht="33" customHeight="1">
      <c r="A5" s="100" t="s">
        <v>0</v>
      </c>
      <c r="B5" s="98" t="s">
        <v>11</v>
      </c>
      <c r="C5" s="43" t="s">
        <v>1</v>
      </c>
      <c r="D5" s="43" t="s">
        <v>1</v>
      </c>
      <c r="E5" s="43" t="s">
        <v>1</v>
      </c>
      <c r="F5" s="98" t="s">
        <v>10</v>
      </c>
      <c r="G5" s="98" t="s">
        <v>11</v>
      </c>
      <c r="H5" s="92" t="s">
        <v>416</v>
      </c>
      <c r="I5" s="92" t="s">
        <v>411</v>
      </c>
    </row>
    <row r="6" spans="1:9" ht="36.75" customHeight="1">
      <c r="A6" s="100"/>
      <c r="B6" s="99"/>
      <c r="C6" s="43" t="s">
        <v>53</v>
      </c>
      <c r="D6" s="43" t="s">
        <v>307</v>
      </c>
      <c r="E6" s="43" t="s">
        <v>53</v>
      </c>
      <c r="F6" s="99"/>
      <c r="G6" s="99"/>
      <c r="H6" s="93"/>
      <c r="I6" s="93"/>
    </row>
    <row r="7" spans="1:9" ht="24" customHeight="1">
      <c r="A7" s="32" t="s">
        <v>181</v>
      </c>
      <c r="B7" s="33"/>
      <c r="C7" s="42" t="e">
        <f>C8</f>
        <v>#REF!</v>
      </c>
      <c r="D7" s="42" t="e">
        <f>D8</f>
        <v>#REF!</v>
      </c>
      <c r="E7" s="42" t="e">
        <f>E8</f>
        <v>#REF!</v>
      </c>
      <c r="F7" s="33" t="s">
        <v>31</v>
      </c>
      <c r="G7" s="33"/>
      <c r="H7" s="68">
        <f>H8</f>
        <v>93827.76</v>
      </c>
      <c r="I7" s="68">
        <f>I8</f>
        <v>37948.649999999994</v>
      </c>
    </row>
    <row r="8" spans="1:9" s="36" customFormat="1" ht="30.75" customHeight="1">
      <c r="A8" s="13" t="s">
        <v>152</v>
      </c>
      <c r="B8" s="25"/>
      <c r="C8" s="47" t="e">
        <f>C9+C15+C25</f>
        <v>#REF!</v>
      </c>
      <c r="D8" s="47" t="e">
        <f>D9+D15+D25</f>
        <v>#REF!</v>
      </c>
      <c r="E8" s="47" t="e">
        <f>E9+E15+E25</f>
        <v>#REF!</v>
      </c>
      <c r="F8" s="25" t="s">
        <v>56</v>
      </c>
      <c r="G8" s="25"/>
      <c r="H8" s="69">
        <f>H9+H15+H25</f>
        <v>93827.76</v>
      </c>
      <c r="I8" s="69">
        <f>I9+I15+I25</f>
        <v>37948.649999999994</v>
      </c>
    </row>
    <row r="9" spans="1:9" ht="36" customHeight="1">
      <c r="A9" s="13" t="s">
        <v>54</v>
      </c>
      <c r="B9" s="9"/>
      <c r="C9" s="44">
        <f aca="true" t="shared" si="0" ref="C9:E10">C10</f>
        <v>55999.6</v>
      </c>
      <c r="D9" s="44">
        <f t="shared" si="0"/>
        <v>1475.3</v>
      </c>
      <c r="E9" s="44">
        <f t="shared" si="0"/>
        <v>57474.899999999994</v>
      </c>
      <c r="F9" s="9" t="s">
        <v>102</v>
      </c>
      <c r="G9" s="9"/>
      <c r="H9" s="70">
        <f>H10</f>
        <v>57974.88</v>
      </c>
      <c r="I9" s="70">
        <f>I10</f>
        <v>20297.549999999996</v>
      </c>
    </row>
    <row r="10" spans="1:9" ht="51.75" customHeight="1">
      <c r="A10" s="14" t="s">
        <v>62</v>
      </c>
      <c r="B10" s="15"/>
      <c r="C10" s="45">
        <f t="shared" si="0"/>
        <v>55999.6</v>
      </c>
      <c r="D10" s="45">
        <f t="shared" si="0"/>
        <v>1475.3</v>
      </c>
      <c r="E10" s="45">
        <f t="shared" si="0"/>
        <v>57474.899999999994</v>
      </c>
      <c r="F10" s="15" t="s">
        <v>385</v>
      </c>
      <c r="G10" s="15"/>
      <c r="H10" s="71">
        <f>H11</f>
        <v>57974.88</v>
      </c>
      <c r="I10" s="71">
        <f>I11</f>
        <v>20297.549999999996</v>
      </c>
    </row>
    <row r="11" spans="1:9" ht="37.5" customHeight="1">
      <c r="A11" s="4" t="s">
        <v>55</v>
      </c>
      <c r="B11" s="5"/>
      <c r="C11" s="46">
        <f>C12+C13+C14</f>
        <v>55999.6</v>
      </c>
      <c r="D11" s="46">
        <f>D12+D13+D14</f>
        <v>1475.3</v>
      </c>
      <c r="E11" s="46">
        <f>E12+E13+E14</f>
        <v>57474.899999999994</v>
      </c>
      <c r="F11" s="5" t="s">
        <v>103</v>
      </c>
      <c r="G11" s="5"/>
      <c r="H11" s="72">
        <f>H12+H13+H14</f>
        <v>57974.88</v>
      </c>
      <c r="I11" s="72">
        <f>I12+I13+I14</f>
        <v>20297.549999999996</v>
      </c>
    </row>
    <row r="12" spans="1:9" ht="100.5" customHeight="1">
      <c r="A12" s="4" t="s">
        <v>14</v>
      </c>
      <c r="B12" s="5" t="s">
        <v>15</v>
      </c>
      <c r="C12" s="46">
        <f>39886.7+12198</f>
        <v>52084.7</v>
      </c>
      <c r="D12" s="46"/>
      <c r="E12" s="46">
        <f>C12+D12</f>
        <v>52084.7</v>
      </c>
      <c r="F12" s="5" t="s">
        <v>103</v>
      </c>
      <c r="G12" s="5" t="s">
        <v>15</v>
      </c>
      <c r="H12" s="72">
        <v>52038.4</v>
      </c>
      <c r="I12" s="72">
        <v>18802.26</v>
      </c>
    </row>
    <row r="13" spans="1:9" ht="36.75" customHeight="1">
      <c r="A13" s="4" t="s">
        <v>16</v>
      </c>
      <c r="B13" s="5" t="s">
        <v>17</v>
      </c>
      <c r="C13" s="46">
        <v>3644.9</v>
      </c>
      <c r="D13" s="46">
        <v>1475.3</v>
      </c>
      <c r="E13" s="46">
        <f>C13+D13</f>
        <v>5120.2</v>
      </c>
      <c r="F13" s="5" t="s">
        <v>103</v>
      </c>
      <c r="G13" s="5" t="s">
        <v>17</v>
      </c>
      <c r="H13" s="72">
        <v>5663.81</v>
      </c>
      <c r="I13" s="72">
        <v>1448.53</v>
      </c>
    </row>
    <row r="14" spans="1:9" ht="23.25" customHeight="1">
      <c r="A14" s="4" t="s">
        <v>58</v>
      </c>
      <c r="B14" s="5" t="s">
        <v>19</v>
      </c>
      <c r="C14" s="46">
        <v>270</v>
      </c>
      <c r="D14" s="46"/>
      <c r="E14" s="46">
        <f>C14+D14</f>
        <v>270</v>
      </c>
      <c r="F14" s="5" t="s">
        <v>103</v>
      </c>
      <c r="G14" s="5" t="s">
        <v>19</v>
      </c>
      <c r="H14" s="72">
        <v>272.67</v>
      </c>
      <c r="I14" s="72">
        <v>46.76</v>
      </c>
    </row>
    <row r="15" spans="1:9" ht="52.5" customHeight="1">
      <c r="A15" s="10" t="s">
        <v>57</v>
      </c>
      <c r="B15" s="9"/>
      <c r="C15" s="44" t="e">
        <f>C16+#REF!+C21</f>
        <v>#REF!</v>
      </c>
      <c r="D15" s="44" t="e">
        <f>D16+#REF!+D21</f>
        <v>#REF!</v>
      </c>
      <c r="E15" s="44" t="e">
        <f>E16</f>
        <v>#REF!</v>
      </c>
      <c r="F15" s="9" t="s">
        <v>104</v>
      </c>
      <c r="G15" s="9"/>
      <c r="H15" s="70">
        <f>H16</f>
        <v>32776.8</v>
      </c>
      <c r="I15" s="70">
        <f>I16</f>
        <v>15711.66</v>
      </c>
    </row>
    <row r="16" spans="1:9" ht="37.5" customHeight="1">
      <c r="A16" s="14" t="s">
        <v>306</v>
      </c>
      <c r="B16" s="15"/>
      <c r="C16" s="45">
        <f>C17</f>
        <v>21226.699999999997</v>
      </c>
      <c r="D16" s="45">
        <f>D17</f>
        <v>0</v>
      </c>
      <c r="E16" s="45" t="e">
        <f>E17+#REF!+E21</f>
        <v>#REF!</v>
      </c>
      <c r="F16" s="15" t="s">
        <v>305</v>
      </c>
      <c r="G16" s="15"/>
      <c r="H16" s="71">
        <f>H17+H21</f>
        <v>32776.8</v>
      </c>
      <c r="I16" s="71">
        <f>I17+I21</f>
        <v>15711.66</v>
      </c>
    </row>
    <row r="17" spans="1:9" ht="106.5" customHeight="1">
      <c r="A17" s="14" t="s">
        <v>304</v>
      </c>
      <c r="B17" s="15"/>
      <c r="C17" s="45">
        <f>C18+C19+C20</f>
        <v>21226.699999999997</v>
      </c>
      <c r="D17" s="45">
        <f>D18+D19+D20</f>
        <v>0</v>
      </c>
      <c r="E17" s="45">
        <f>E18+E19+E20</f>
        <v>21226.699999999997</v>
      </c>
      <c r="F17" s="15" t="s">
        <v>105</v>
      </c>
      <c r="G17" s="15"/>
      <c r="H17" s="71">
        <f>H18+H19+H20</f>
        <v>21226.7</v>
      </c>
      <c r="I17" s="71">
        <f>I18+I19+I20</f>
        <v>10190.18</v>
      </c>
    </row>
    <row r="18" spans="1:9" ht="97.5" customHeight="1">
      <c r="A18" s="4" t="s">
        <v>60</v>
      </c>
      <c r="B18" s="5" t="s">
        <v>15</v>
      </c>
      <c r="C18" s="46">
        <f>12808.3+3868.1</f>
        <v>16676.399999999998</v>
      </c>
      <c r="D18" s="46"/>
      <c r="E18" s="46">
        <f aca="true" t="shared" si="1" ref="E18:E23">C18+D18</f>
        <v>16676.399999999998</v>
      </c>
      <c r="F18" s="5" t="s">
        <v>105</v>
      </c>
      <c r="G18" s="5" t="s">
        <v>15</v>
      </c>
      <c r="H18" s="72">
        <v>16676.4</v>
      </c>
      <c r="I18" s="72">
        <v>8791.2</v>
      </c>
    </row>
    <row r="19" spans="1:9" ht="36.75" customHeight="1">
      <c r="A19" s="4" t="s">
        <v>16</v>
      </c>
      <c r="B19" s="5" t="s">
        <v>17</v>
      </c>
      <c r="C19" s="46">
        <v>4525.3</v>
      </c>
      <c r="D19" s="46"/>
      <c r="E19" s="46">
        <f t="shared" si="1"/>
        <v>4525.3</v>
      </c>
      <c r="F19" s="5" t="s">
        <v>105</v>
      </c>
      <c r="G19" s="5" t="s">
        <v>17</v>
      </c>
      <c r="H19" s="72">
        <v>4415.87</v>
      </c>
      <c r="I19" s="72">
        <v>1317.73</v>
      </c>
    </row>
    <row r="20" spans="1:9" ht="22.5" customHeight="1">
      <c r="A20" s="4" t="s">
        <v>58</v>
      </c>
      <c r="B20" s="5" t="s">
        <v>19</v>
      </c>
      <c r="C20" s="46">
        <v>25</v>
      </c>
      <c r="D20" s="46"/>
      <c r="E20" s="46">
        <f t="shared" si="1"/>
        <v>25</v>
      </c>
      <c r="F20" s="5" t="s">
        <v>105</v>
      </c>
      <c r="G20" s="5" t="s">
        <v>19</v>
      </c>
      <c r="H20" s="72">
        <v>134.43</v>
      </c>
      <c r="I20" s="72">
        <v>81.25</v>
      </c>
    </row>
    <row r="21" spans="1:9" ht="95.25" customHeight="1">
      <c r="A21" s="30" t="s">
        <v>326</v>
      </c>
      <c r="B21" s="31"/>
      <c r="C21" s="52">
        <f>C22+C23</f>
        <v>5060</v>
      </c>
      <c r="D21" s="52">
        <f>D22+D23</f>
        <v>0</v>
      </c>
      <c r="E21" s="52">
        <f>E22+E23</f>
        <v>5060</v>
      </c>
      <c r="F21" s="31" t="s">
        <v>325</v>
      </c>
      <c r="G21" s="31"/>
      <c r="H21" s="74">
        <f>H22+H23+H24</f>
        <v>11550.1</v>
      </c>
      <c r="I21" s="74">
        <f>I22+I23+I24</f>
        <v>5521.48</v>
      </c>
    </row>
    <row r="22" spans="1:9" ht="100.5" customHeight="1">
      <c r="A22" s="4" t="s">
        <v>60</v>
      </c>
      <c r="B22" s="5" t="s">
        <v>15</v>
      </c>
      <c r="C22" s="46">
        <v>4110.9</v>
      </c>
      <c r="D22" s="46"/>
      <c r="E22" s="46">
        <f t="shared" si="1"/>
        <v>4110.9</v>
      </c>
      <c r="F22" s="5" t="s">
        <v>325</v>
      </c>
      <c r="G22" s="5" t="s">
        <v>15</v>
      </c>
      <c r="H22" s="72">
        <v>9935.76</v>
      </c>
      <c r="I22" s="72">
        <v>4769.59</v>
      </c>
    </row>
    <row r="23" spans="1:9" ht="43.5" customHeight="1">
      <c r="A23" s="4" t="s">
        <v>16</v>
      </c>
      <c r="B23" s="5" t="s">
        <v>17</v>
      </c>
      <c r="C23" s="46">
        <v>949.1</v>
      </c>
      <c r="D23" s="46"/>
      <c r="E23" s="46">
        <f t="shared" si="1"/>
        <v>949.1</v>
      </c>
      <c r="F23" s="5" t="s">
        <v>325</v>
      </c>
      <c r="G23" s="5" t="s">
        <v>17</v>
      </c>
      <c r="H23" s="72">
        <v>1584.34</v>
      </c>
      <c r="I23" s="72">
        <v>739.28</v>
      </c>
    </row>
    <row r="24" spans="1:9" ht="22.5" customHeight="1">
      <c r="A24" s="4" t="s">
        <v>58</v>
      </c>
      <c r="B24" s="5"/>
      <c r="C24" s="46"/>
      <c r="D24" s="46"/>
      <c r="E24" s="46"/>
      <c r="F24" s="5" t="s">
        <v>325</v>
      </c>
      <c r="G24" s="5" t="s">
        <v>19</v>
      </c>
      <c r="H24" s="72">
        <v>30</v>
      </c>
      <c r="I24" s="72">
        <v>12.61</v>
      </c>
    </row>
    <row r="25" spans="1:9" ht="33" customHeight="1">
      <c r="A25" s="10" t="s">
        <v>61</v>
      </c>
      <c r="B25" s="9"/>
      <c r="C25" s="44">
        <f>C26+C30+C32</f>
        <v>1790</v>
      </c>
      <c r="D25" s="44">
        <f>D26+D30+D32</f>
        <v>1260.08</v>
      </c>
      <c r="E25" s="44">
        <f>E26+E30+E32</f>
        <v>3050.08</v>
      </c>
      <c r="F25" s="9" t="s">
        <v>106</v>
      </c>
      <c r="G25" s="9"/>
      <c r="H25" s="70">
        <f>H26+H30+H32</f>
        <v>3076.08</v>
      </c>
      <c r="I25" s="70">
        <f>I26+I30+I32</f>
        <v>1939.44</v>
      </c>
    </row>
    <row r="26" spans="1:9" s="36" customFormat="1" ht="74.25" customHeight="1">
      <c r="A26" s="30" t="s">
        <v>386</v>
      </c>
      <c r="B26" s="31"/>
      <c r="C26" s="52">
        <f>C28</f>
        <v>1690</v>
      </c>
      <c r="D26" s="52">
        <f>D28</f>
        <v>0</v>
      </c>
      <c r="E26" s="52">
        <f>E28</f>
        <v>1690</v>
      </c>
      <c r="F26" s="31" t="s">
        <v>107</v>
      </c>
      <c r="G26" s="31"/>
      <c r="H26" s="74">
        <f>H27</f>
        <v>1690</v>
      </c>
      <c r="I26" s="74">
        <f>I27</f>
        <v>653.41</v>
      </c>
    </row>
    <row r="27" spans="1:9" s="26" customFormat="1" ht="51.75" customHeight="1">
      <c r="A27" s="28" t="s">
        <v>387</v>
      </c>
      <c r="B27" s="29"/>
      <c r="C27" s="53"/>
      <c r="D27" s="53"/>
      <c r="E27" s="53"/>
      <c r="F27" s="29" t="s">
        <v>107</v>
      </c>
      <c r="G27" s="29"/>
      <c r="H27" s="84">
        <f>H28</f>
        <v>1690</v>
      </c>
      <c r="I27" s="84">
        <f>I28</f>
        <v>653.41</v>
      </c>
    </row>
    <row r="28" spans="1:9" ht="95.25" customHeight="1">
      <c r="A28" s="4" t="s">
        <v>60</v>
      </c>
      <c r="B28" s="5" t="s">
        <v>15</v>
      </c>
      <c r="C28" s="46">
        <v>1690</v>
      </c>
      <c r="D28" s="46"/>
      <c r="E28" s="46">
        <f>C28+D28</f>
        <v>1690</v>
      </c>
      <c r="F28" s="5" t="s">
        <v>107</v>
      </c>
      <c r="G28" s="5" t="s">
        <v>15</v>
      </c>
      <c r="H28" s="72">
        <v>1690</v>
      </c>
      <c r="I28" s="72">
        <v>653.41</v>
      </c>
    </row>
    <row r="29" spans="1:9" ht="48" customHeight="1">
      <c r="A29" s="14" t="s">
        <v>389</v>
      </c>
      <c r="B29" s="15"/>
      <c r="C29" s="45"/>
      <c r="D29" s="45"/>
      <c r="E29" s="45"/>
      <c r="F29" s="15" t="s">
        <v>108</v>
      </c>
      <c r="G29" s="15"/>
      <c r="H29" s="71">
        <f>H30</f>
        <v>100</v>
      </c>
      <c r="I29" s="71">
        <f>I30</f>
        <v>0</v>
      </c>
    </row>
    <row r="30" spans="1:9" s="2" customFormat="1" ht="48" customHeight="1">
      <c r="A30" s="4" t="s">
        <v>4</v>
      </c>
      <c r="B30" s="5"/>
      <c r="C30" s="46">
        <f>C31</f>
        <v>100</v>
      </c>
      <c r="D30" s="46">
        <f>D31</f>
        <v>0</v>
      </c>
      <c r="E30" s="46">
        <f>E31</f>
        <v>100</v>
      </c>
      <c r="F30" s="5" t="s">
        <v>108</v>
      </c>
      <c r="G30" s="5"/>
      <c r="H30" s="72">
        <f>H31</f>
        <v>100</v>
      </c>
      <c r="I30" s="72">
        <f>I31</f>
        <v>0</v>
      </c>
    </row>
    <row r="31" spans="1:9" ht="36" customHeight="1">
      <c r="A31" s="4" t="s">
        <v>16</v>
      </c>
      <c r="B31" s="5" t="s">
        <v>17</v>
      </c>
      <c r="C31" s="46">
        <v>100</v>
      </c>
      <c r="D31" s="46"/>
      <c r="E31" s="46">
        <f>C31+D31</f>
        <v>100</v>
      </c>
      <c r="F31" s="5" t="s">
        <v>108</v>
      </c>
      <c r="G31" s="5" t="s">
        <v>17</v>
      </c>
      <c r="H31" s="72">
        <v>100</v>
      </c>
      <c r="I31" s="72">
        <v>0</v>
      </c>
    </row>
    <row r="32" spans="1:9" ht="36" customHeight="1">
      <c r="A32" s="14" t="s">
        <v>308</v>
      </c>
      <c r="B32" s="15"/>
      <c r="C32" s="45"/>
      <c r="D32" s="45">
        <f>D33</f>
        <v>1260.08</v>
      </c>
      <c r="E32" s="45">
        <f>C32+D32</f>
        <v>1260.08</v>
      </c>
      <c r="F32" s="15" t="s">
        <v>309</v>
      </c>
      <c r="G32" s="15"/>
      <c r="H32" s="71">
        <f>H33+H34</f>
        <v>1286.08</v>
      </c>
      <c r="I32" s="71">
        <f>I33+I34</f>
        <v>1286.03</v>
      </c>
    </row>
    <row r="33" spans="1:9" ht="36" customHeight="1">
      <c r="A33" s="4" t="s">
        <v>16</v>
      </c>
      <c r="B33" s="5" t="s">
        <v>17</v>
      </c>
      <c r="C33" s="46"/>
      <c r="D33" s="46">
        <v>1260.08</v>
      </c>
      <c r="E33" s="46">
        <f>C33+D33</f>
        <v>1260.08</v>
      </c>
      <c r="F33" s="5" t="s">
        <v>309</v>
      </c>
      <c r="G33" s="5" t="s">
        <v>17</v>
      </c>
      <c r="H33" s="72">
        <v>1260.08</v>
      </c>
      <c r="I33" s="72">
        <v>1260.08</v>
      </c>
    </row>
    <row r="34" spans="1:9" ht="29.25" customHeight="1">
      <c r="A34" s="4" t="s">
        <v>58</v>
      </c>
      <c r="B34" s="5"/>
      <c r="C34" s="46"/>
      <c r="D34" s="46"/>
      <c r="E34" s="46"/>
      <c r="F34" s="5" t="s">
        <v>409</v>
      </c>
      <c r="G34" s="5" t="s">
        <v>19</v>
      </c>
      <c r="H34" s="72">
        <v>26</v>
      </c>
      <c r="I34" s="72">
        <v>25.95</v>
      </c>
    </row>
    <row r="35" spans="1:9" ht="24.75" customHeight="1">
      <c r="A35" s="32" t="s">
        <v>109</v>
      </c>
      <c r="B35" s="33"/>
      <c r="C35" s="42" t="e">
        <f>C36</f>
        <v>#REF!</v>
      </c>
      <c r="D35" s="42" t="e">
        <f>D36</f>
        <v>#REF!</v>
      </c>
      <c r="E35" s="42" t="e">
        <f>E36</f>
        <v>#REF!</v>
      </c>
      <c r="F35" s="33" t="s">
        <v>20</v>
      </c>
      <c r="G35" s="33"/>
      <c r="H35" s="68">
        <f>H36</f>
        <v>571209.22</v>
      </c>
      <c r="I35" s="68">
        <f>I36</f>
        <v>218428.4</v>
      </c>
    </row>
    <row r="36" spans="1:9" s="38" customFormat="1" ht="38.25" customHeight="1">
      <c r="A36" s="13" t="s">
        <v>151</v>
      </c>
      <c r="B36" s="25"/>
      <c r="C36" s="47" t="e">
        <f>C37+C48+C59+C67</f>
        <v>#REF!</v>
      </c>
      <c r="D36" s="47" t="e">
        <f>D37+D48+D59+D67</f>
        <v>#REF!</v>
      </c>
      <c r="E36" s="47" t="e">
        <f>E37+E48+E59+E67</f>
        <v>#REF!</v>
      </c>
      <c r="F36" s="25" t="s">
        <v>110</v>
      </c>
      <c r="G36" s="25"/>
      <c r="H36" s="69">
        <f>H37+H48+H59+H67</f>
        <v>571209.22</v>
      </c>
      <c r="I36" s="69">
        <f>I37+I48+I59+I67</f>
        <v>218428.4</v>
      </c>
    </row>
    <row r="37" spans="1:9" ht="41.25" customHeight="1">
      <c r="A37" s="16" t="s">
        <v>415</v>
      </c>
      <c r="B37" s="17"/>
      <c r="C37" s="48">
        <f>C38+C42+C44</f>
        <v>148888.86000000002</v>
      </c>
      <c r="D37" s="48" t="e">
        <f>D38+D42+D44</f>
        <v>#REF!</v>
      </c>
      <c r="E37" s="48" t="e">
        <f>E38+E42+E44</f>
        <v>#REF!</v>
      </c>
      <c r="F37" s="17" t="s">
        <v>111</v>
      </c>
      <c r="G37" s="17"/>
      <c r="H37" s="73">
        <f>H38+H44+H46</f>
        <v>287145.15</v>
      </c>
      <c r="I37" s="73">
        <f>I38+I44+I46</f>
        <v>67578.13</v>
      </c>
    </row>
    <row r="38" spans="1:9" ht="81.75" customHeight="1">
      <c r="A38" s="14" t="s">
        <v>63</v>
      </c>
      <c r="B38" s="15"/>
      <c r="C38" s="45">
        <f>C39</f>
        <v>55064.4</v>
      </c>
      <c r="D38" s="45" t="e">
        <f>D39</f>
        <v>#REF!</v>
      </c>
      <c r="E38" s="45" t="e">
        <f>E39</f>
        <v>#REF!</v>
      </c>
      <c r="F38" s="31" t="s">
        <v>378</v>
      </c>
      <c r="G38" s="15"/>
      <c r="H38" s="71">
        <f>H39</f>
        <v>56553.71</v>
      </c>
      <c r="I38" s="71">
        <f>I39</f>
        <v>24743.89</v>
      </c>
    </row>
    <row r="39" spans="1:9" ht="57" customHeight="1">
      <c r="A39" s="4" t="s">
        <v>70</v>
      </c>
      <c r="B39" s="5"/>
      <c r="C39" s="46">
        <f>C41</f>
        <v>55064.4</v>
      </c>
      <c r="D39" s="46" t="e">
        <f>D41+#REF!</f>
        <v>#REF!</v>
      </c>
      <c r="E39" s="46" t="e">
        <f>E41+#REF!</f>
        <v>#REF!</v>
      </c>
      <c r="F39" s="5" t="s">
        <v>112</v>
      </c>
      <c r="G39" s="5"/>
      <c r="H39" s="72">
        <f>H40+H41</f>
        <v>56553.71</v>
      </c>
      <c r="I39" s="72">
        <f>I40+I41</f>
        <v>24743.89</v>
      </c>
    </row>
    <row r="40" spans="1:9" ht="48.75" customHeight="1">
      <c r="A40" s="4" t="s">
        <v>16</v>
      </c>
      <c r="B40" s="5" t="s">
        <v>17</v>
      </c>
      <c r="C40" s="46"/>
      <c r="D40" s="46">
        <v>1471.2</v>
      </c>
      <c r="E40" s="46">
        <f>C40+D40</f>
        <v>1471.2</v>
      </c>
      <c r="F40" s="5" t="s">
        <v>112</v>
      </c>
      <c r="G40" s="5" t="s">
        <v>17</v>
      </c>
      <c r="H40" s="72">
        <v>1489.31</v>
      </c>
      <c r="I40" s="72">
        <v>120.22</v>
      </c>
    </row>
    <row r="41" spans="1:9" ht="54" customHeight="1">
      <c r="A41" s="4" t="s">
        <v>69</v>
      </c>
      <c r="B41" s="5" t="s">
        <v>13</v>
      </c>
      <c r="C41" s="46">
        <f>53708.9+1355.5</f>
        <v>55064.4</v>
      </c>
      <c r="D41" s="46"/>
      <c r="E41" s="46">
        <f>C41+D41</f>
        <v>55064.4</v>
      </c>
      <c r="F41" s="5" t="s">
        <v>112</v>
      </c>
      <c r="G41" s="5" t="s">
        <v>13</v>
      </c>
      <c r="H41" s="72">
        <v>55064.4</v>
      </c>
      <c r="I41" s="72">
        <v>24623.67</v>
      </c>
    </row>
    <row r="42" spans="1:9" ht="82.5" customHeight="1" hidden="1">
      <c r="A42" s="30" t="s">
        <v>96</v>
      </c>
      <c r="B42" s="15"/>
      <c r="C42" s="45">
        <f>C43</f>
        <v>0</v>
      </c>
      <c r="D42" s="45">
        <f>D43</f>
        <v>0</v>
      </c>
      <c r="E42" s="46">
        <f>C42+D42</f>
        <v>0</v>
      </c>
      <c r="F42" s="15" t="s">
        <v>268</v>
      </c>
      <c r="G42" s="15"/>
      <c r="H42" s="72" t="e">
        <f>#REF!+#REF!+#REF!+#REF!</f>
        <v>#REF!</v>
      </c>
      <c r="I42" s="72" t="e">
        <f>#REF!+#REF!+#REF!+H42</f>
        <v>#REF!</v>
      </c>
    </row>
    <row r="43" spans="1:9" ht="45.75" customHeight="1" hidden="1">
      <c r="A43" s="4" t="s">
        <v>69</v>
      </c>
      <c r="B43" s="5" t="s">
        <v>13</v>
      </c>
      <c r="C43" s="46">
        <v>0</v>
      </c>
      <c r="D43" s="46">
        <v>0</v>
      </c>
      <c r="E43" s="46">
        <f>C43+D43</f>
        <v>0</v>
      </c>
      <c r="F43" s="5" t="s">
        <v>268</v>
      </c>
      <c r="G43" s="5" t="s">
        <v>13</v>
      </c>
      <c r="H43" s="72" t="e">
        <f>#REF!+#REF!+#REF!+#REF!</f>
        <v>#REF!</v>
      </c>
      <c r="I43" s="72" t="e">
        <f>#REF!+#REF!+#REF!+H43</f>
        <v>#REF!</v>
      </c>
    </row>
    <row r="44" spans="1:9" ht="98.25" customHeight="1">
      <c r="A44" s="30" t="s">
        <v>327</v>
      </c>
      <c r="B44" s="31"/>
      <c r="C44" s="52">
        <f>C45</f>
        <v>93824.46</v>
      </c>
      <c r="D44" s="52">
        <f>D45</f>
        <v>0</v>
      </c>
      <c r="E44" s="52">
        <f>E45</f>
        <v>93824.46</v>
      </c>
      <c r="F44" s="31" t="s">
        <v>113</v>
      </c>
      <c r="G44" s="31"/>
      <c r="H44" s="74">
        <f>H45</f>
        <v>93824.46</v>
      </c>
      <c r="I44" s="74">
        <f>I45</f>
        <v>42834.24</v>
      </c>
    </row>
    <row r="45" spans="1:9" ht="54.75" customHeight="1">
      <c r="A45" s="4" t="s">
        <v>69</v>
      </c>
      <c r="B45" s="5" t="s">
        <v>13</v>
      </c>
      <c r="C45" s="46">
        <v>93824.46</v>
      </c>
      <c r="D45" s="46"/>
      <c r="E45" s="46">
        <f>C45+D45</f>
        <v>93824.46</v>
      </c>
      <c r="F45" s="5" t="s">
        <v>113</v>
      </c>
      <c r="G45" s="5" t="s">
        <v>13</v>
      </c>
      <c r="H45" s="72">
        <v>93824.46</v>
      </c>
      <c r="I45" s="72">
        <v>42834.24</v>
      </c>
    </row>
    <row r="46" spans="1:9" ht="95.25" customHeight="1">
      <c r="A46" s="14" t="s">
        <v>366</v>
      </c>
      <c r="B46" s="15"/>
      <c r="C46" s="45"/>
      <c r="D46" s="45"/>
      <c r="E46" s="45"/>
      <c r="F46" s="15" t="s">
        <v>367</v>
      </c>
      <c r="G46" s="15"/>
      <c r="H46" s="71">
        <f>H47</f>
        <v>136766.98</v>
      </c>
      <c r="I46" s="71">
        <f>I47</f>
        <v>0</v>
      </c>
    </row>
    <row r="47" spans="1:9" s="2" customFormat="1" ht="53.25" customHeight="1">
      <c r="A47" s="4" t="s">
        <v>146</v>
      </c>
      <c r="B47" s="5"/>
      <c r="C47" s="46"/>
      <c r="D47" s="46"/>
      <c r="E47" s="46"/>
      <c r="F47" s="5" t="s">
        <v>367</v>
      </c>
      <c r="G47" s="5" t="s">
        <v>48</v>
      </c>
      <c r="H47" s="72">
        <v>136766.98</v>
      </c>
      <c r="I47" s="72">
        <v>0</v>
      </c>
    </row>
    <row r="48" spans="1:9" ht="51.75" customHeight="1">
      <c r="A48" s="10" t="s">
        <v>64</v>
      </c>
      <c r="B48" s="9"/>
      <c r="C48" s="44">
        <f>C49+C53</f>
        <v>205395.91999999998</v>
      </c>
      <c r="D48" s="44" t="e">
        <f>D49+D53</f>
        <v>#REF!</v>
      </c>
      <c r="E48" s="44" t="e">
        <f>E49+E53</f>
        <v>#REF!</v>
      </c>
      <c r="F48" s="9" t="s">
        <v>114</v>
      </c>
      <c r="G48" s="9"/>
      <c r="H48" s="70">
        <f>H49+H53+H55+H57</f>
        <v>209218.09</v>
      </c>
      <c r="I48" s="70">
        <f>I49+I53+I55+I57</f>
        <v>117197.29999999999</v>
      </c>
    </row>
    <row r="49" spans="1:9" ht="72" customHeight="1">
      <c r="A49" s="20" t="s">
        <v>65</v>
      </c>
      <c r="B49" s="19"/>
      <c r="C49" s="49">
        <f>C50</f>
        <v>65381.4</v>
      </c>
      <c r="D49" s="49" t="e">
        <f>D50</f>
        <v>#REF!</v>
      </c>
      <c r="E49" s="49" t="e">
        <f>E50</f>
        <v>#REF!</v>
      </c>
      <c r="F49" s="63" t="s">
        <v>379</v>
      </c>
      <c r="G49" s="19"/>
      <c r="H49" s="75">
        <f>H50</f>
        <v>65249.53</v>
      </c>
      <c r="I49" s="75">
        <f>I50</f>
        <v>33532.79</v>
      </c>
    </row>
    <row r="50" spans="1:9" ht="75" customHeight="1">
      <c r="A50" s="4" t="s">
        <v>71</v>
      </c>
      <c r="B50" s="5"/>
      <c r="C50" s="46">
        <f>C52</f>
        <v>65381.4</v>
      </c>
      <c r="D50" s="46" t="e">
        <f>D52+#REF!</f>
        <v>#REF!</v>
      </c>
      <c r="E50" s="46" t="e">
        <f>E52+#REF!</f>
        <v>#REF!</v>
      </c>
      <c r="F50" s="5" t="s">
        <v>115</v>
      </c>
      <c r="G50" s="5"/>
      <c r="H50" s="72">
        <f>H51+H52</f>
        <v>65249.53</v>
      </c>
      <c r="I50" s="72">
        <f>I51+I52</f>
        <v>33532.79</v>
      </c>
    </row>
    <row r="51" spans="1:9" ht="42" customHeight="1">
      <c r="A51" s="4" t="s">
        <v>16</v>
      </c>
      <c r="B51" s="5" t="s">
        <v>17</v>
      </c>
      <c r="C51" s="46"/>
      <c r="D51" s="46">
        <v>83.89</v>
      </c>
      <c r="E51" s="46">
        <f>C51+D51</f>
        <v>83.89</v>
      </c>
      <c r="F51" s="5" t="s">
        <v>115</v>
      </c>
      <c r="G51" s="5" t="s">
        <v>17</v>
      </c>
      <c r="H51" s="72">
        <v>83.89</v>
      </c>
      <c r="I51" s="72">
        <v>83.89</v>
      </c>
    </row>
    <row r="52" spans="1:9" ht="60.75" customHeight="1">
      <c r="A52" s="4" t="s">
        <v>69</v>
      </c>
      <c r="B52" s="5" t="s">
        <v>13</v>
      </c>
      <c r="C52" s="46">
        <v>65381.4</v>
      </c>
      <c r="D52" s="46">
        <f>-215.73</f>
        <v>-215.73</v>
      </c>
      <c r="E52" s="46">
        <f>C52+D52</f>
        <v>65165.67</v>
      </c>
      <c r="F52" s="5" t="s">
        <v>115</v>
      </c>
      <c r="G52" s="5" t="s">
        <v>13</v>
      </c>
      <c r="H52" s="72">
        <v>65165.64</v>
      </c>
      <c r="I52" s="72">
        <v>33448.9</v>
      </c>
    </row>
    <row r="53" spans="1:9" ht="162.75" customHeight="1">
      <c r="A53" s="60" t="s">
        <v>328</v>
      </c>
      <c r="B53" s="61"/>
      <c r="C53" s="62">
        <f>C54</f>
        <v>140014.52</v>
      </c>
      <c r="D53" s="62">
        <f>D54</f>
        <v>0</v>
      </c>
      <c r="E53" s="62">
        <f>E54</f>
        <v>140014.52</v>
      </c>
      <c r="F53" s="61" t="s">
        <v>116</v>
      </c>
      <c r="G53" s="61"/>
      <c r="H53" s="76">
        <f>H54</f>
        <v>140014.52</v>
      </c>
      <c r="I53" s="76">
        <f>I54</f>
        <v>83664.51</v>
      </c>
    </row>
    <row r="54" spans="1:9" ht="50.25" customHeight="1">
      <c r="A54" s="4" t="s">
        <v>69</v>
      </c>
      <c r="B54" s="5" t="s">
        <v>13</v>
      </c>
      <c r="C54" s="46">
        <v>140014.52</v>
      </c>
      <c r="D54" s="46"/>
      <c r="E54" s="46">
        <f>C54+D54</f>
        <v>140014.52</v>
      </c>
      <c r="F54" s="5" t="s">
        <v>116</v>
      </c>
      <c r="G54" s="5" t="s">
        <v>13</v>
      </c>
      <c r="H54" s="72">
        <v>140014.52</v>
      </c>
      <c r="I54" s="72">
        <v>83664.51</v>
      </c>
    </row>
    <row r="55" spans="1:9" ht="66.75" customHeight="1">
      <c r="A55" s="14" t="s">
        <v>368</v>
      </c>
      <c r="B55" s="15"/>
      <c r="C55" s="45"/>
      <c r="D55" s="45"/>
      <c r="E55" s="45"/>
      <c r="F55" s="15" t="s">
        <v>369</v>
      </c>
      <c r="G55" s="15"/>
      <c r="H55" s="71">
        <f>H56</f>
        <v>1587.56</v>
      </c>
      <c r="I55" s="71">
        <f>I56</f>
        <v>0</v>
      </c>
    </row>
    <row r="56" spans="1:9" ht="50.25" customHeight="1">
      <c r="A56" s="4" t="s">
        <v>69</v>
      </c>
      <c r="B56" s="5"/>
      <c r="C56" s="46"/>
      <c r="D56" s="46"/>
      <c r="E56" s="46"/>
      <c r="F56" s="5" t="s">
        <v>369</v>
      </c>
      <c r="G56" s="5" t="s">
        <v>13</v>
      </c>
      <c r="H56" s="72">
        <v>1587.56</v>
      </c>
      <c r="I56" s="72">
        <v>0</v>
      </c>
    </row>
    <row r="57" spans="1:9" ht="83.25" customHeight="1">
      <c r="A57" s="14" t="s">
        <v>370</v>
      </c>
      <c r="B57" s="15"/>
      <c r="C57" s="45"/>
      <c r="D57" s="45"/>
      <c r="E57" s="45"/>
      <c r="F57" s="15" t="s">
        <v>371</v>
      </c>
      <c r="G57" s="15"/>
      <c r="H57" s="71">
        <f>H58</f>
        <v>2366.48</v>
      </c>
      <c r="I57" s="71">
        <f>I58</f>
        <v>0</v>
      </c>
    </row>
    <row r="58" spans="1:9" ht="50.25" customHeight="1">
      <c r="A58" s="4" t="s">
        <v>69</v>
      </c>
      <c r="B58" s="5"/>
      <c r="C58" s="46"/>
      <c r="D58" s="46"/>
      <c r="E58" s="46"/>
      <c r="F58" s="5" t="s">
        <v>371</v>
      </c>
      <c r="G58" s="5" t="s">
        <v>13</v>
      </c>
      <c r="H58" s="72">
        <v>2366.48</v>
      </c>
      <c r="I58" s="72">
        <v>0</v>
      </c>
    </row>
    <row r="59" spans="1:9" ht="35.25" customHeight="1">
      <c r="A59" s="10" t="s">
        <v>66</v>
      </c>
      <c r="B59" s="9"/>
      <c r="C59" s="44">
        <f>C60+C64</f>
        <v>40441.6</v>
      </c>
      <c r="D59" s="44">
        <f>D60+D64</f>
        <v>1641.7</v>
      </c>
      <c r="E59" s="44">
        <f>E60+E64</f>
        <v>42083.299999999996</v>
      </c>
      <c r="F59" s="9" t="s">
        <v>117</v>
      </c>
      <c r="G59" s="9"/>
      <c r="H59" s="70">
        <f>H60+H64</f>
        <v>42083.329999999994</v>
      </c>
      <c r="I59" s="70">
        <f>I60+I64</f>
        <v>20196.190000000002</v>
      </c>
    </row>
    <row r="60" spans="1:9" ht="31.5">
      <c r="A60" s="20" t="s">
        <v>67</v>
      </c>
      <c r="B60" s="19"/>
      <c r="C60" s="49">
        <f>C61</f>
        <v>39517.5</v>
      </c>
      <c r="D60" s="49">
        <f>D61</f>
        <v>1641.7</v>
      </c>
      <c r="E60" s="49">
        <f>E61</f>
        <v>41159.2</v>
      </c>
      <c r="F60" s="63" t="s">
        <v>380</v>
      </c>
      <c r="G60" s="19"/>
      <c r="H60" s="75">
        <f>H61</f>
        <v>41159.229999999996</v>
      </c>
      <c r="I60" s="75">
        <f>I61</f>
        <v>20196.190000000002</v>
      </c>
    </row>
    <row r="61" spans="1:9" ht="63.75" customHeight="1">
      <c r="A61" s="4" t="s">
        <v>68</v>
      </c>
      <c r="B61" s="5"/>
      <c r="C61" s="46">
        <f>C62</f>
        <v>39517.5</v>
      </c>
      <c r="D61" s="46">
        <f>D62+D63</f>
        <v>1641.7</v>
      </c>
      <c r="E61" s="46">
        <f>E62+E63</f>
        <v>41159.2</v>
      </c>
      <c r="F61" s="5" t="s">
        <v>118</v>
      </c>
      <c r="G61" s="5"/>
      <c r="H61" s="72">
        <f>H62+H63</f>
        <v>41159.229999999996</v>
      </c>
      <c r="I61" s="72">
        <f>I62+I63</f>
        <v>20196.190000000002</v>
      </c>
    </row>
    <row r="62" spans="1:9" ht="47.25">
      <c r="A62" s="4" t="s">
        <v>69</v>
      </c>
      <c r="B62" s="21" t="s">
        <v>13</v>
      </c>
      <c r="C62" s="50">
        <v>39517.5</v>
      </c>
      <c r="D62" s="50"/>
      <c r="E62" s="46">
        <f>C62+D62</f>
        <v>39517.5</v>
      </c>
      <c r="F62" s="21" t="s">
        <v>118</v>
      </c>
      <c r="G62" s="21" t="s">
        <v>13</v>
      </c>
      <c r="H62" s="72">
        <v>39517.53</v>
      </c>
      <c r="I62" s="72">
        <v>19318.63</v>
      </c>
    </row>
    <row r="63" spans="1:9" ht="31.5">
      <c r="A63" s="4" t="s">
        <v>16</v>
      </c>
      <c r="B63" s="21" t="s">
        <v>17</v>
      </c>
      <c r="C63" s="50"/>
      <c r="D63" s="50">
        <v>1641.7</v>
      </c>
      <c r="E63" s="46">
        <f>C63+D63</f>
        <v>1641.7</v>
      </c>
      <c r="F63" s="21" t="s">
        <v>118</v>
      </c>
      <c r="G63" s="21" t="s">
        <v>17</v>
      </c>
      <c r="H63" s="72">
        <v>1641.7</v>
      </c>
      <c r="I63" s="72">
        <v>877.56</v>
      </c>
    </row>
    <row r="64" spans="1:9" ht="47.25">
      <c r="A64" s="20" t="s">
        <v>280</v>
      </c>
      <c r="B64" s="22"/>
      <c r="C64" s="51">
        <f aca="true" t="shared" si="2" ref="C64:E65">C65</f>
        <v>924.1</v>
      </c>
      <c r="D64" s="51">
        <f t="shared" si="2"/>
        <v>0</v>
      </c>
      <c r="E64" s="51">
        <f t="shared" si="2"/>
        <v>924.1</v>
      </c>
      <c r="F64" s="22" t="s">
        <v>281</v>
      </c>
      <c r="G64" s="22"/>
      <c r="H64" s="77">
        <f>H65</f>
        <v>924.1</v>
      </c>
      <c r="I64" s="77">
        <f>I65</f>
        <v>0</v>
      </c>
    </row>
    <row r="65" spans="1:9" ht="69.75" customHeight="1">
      <c r="A65" s="4" t="s">
        <v>410</v>
      </c>
      <c r="B65" s="21"/>
      <c r="C65" s="50">
        <f t="shared" si="2"/>
        <v>924.1</v>
      </c>
      <c r="D65" s="50">
        <f t="shared" si="2"/>
        <v>0</v>
      </c>
      <c r="E65" s="50">
        <f t="shared" si="2"/>
        <v>924.1</v>
      </c>
      <c r="F65" s="21" t="s">
        <v>281</v>
      </c>
      <c r="G65" s="21"/>
      <c r="H65" s="78">
        <f>H66</f>
        <v>924.1</v>
      </c>
      <c r="I65" s="78">
        <f>I66</f>
        <v>0</v>
      </c>
    </row>
    <row r="66" spans="1:9" ht="47.25">
      <c r="A66" s="4" t="s">
        <v>69</v>
      </c>
      <c r="B66" s="21" t="s">
        <v>13</v>
      </c>
      <c r="C66" s="50">
        <v>924.1</v>
      </c>
      <c r="D66" s="50"/>
      <c r="E66" s="46">
        <f>C66+D66</f>
        <v>924.1</v>
      </c>
      <c r="F66" s="21" t="s">
        <v>281</v>
      </c>
      <c r="G66" s="21" t="s">
        <v>13</v>
      </c>
      <c r="H66" s="72">
        <v>924.1</v>
      </c>
      <c r="I66" s="72">
        <v>0</v>
      </c>
    </row>
    <row r="67" spans="1:9" ht="34.5" customHeight="1">
      <c r="A67" s="10" t="s">
        <v>61</v>
      </c>
      <c r="B67" s="9"/>
      <c r="C67" s="44" t="e">
        <f>C68+C73+C76+C79+C83+C88</f>
        <v>#REF!</v>
      </c>
      <c r="D67" s="44" t="e">
        <f>D68+D73+D76+D79+D83+D88</f>
        <v>#REF!</v>
      </c>
      <c r="E67" s="44" t="e">
        <f>E68+E73+E76+E79+E83+E88</f>
        <v>#REF!</v>
      </c>
      <c r="F67" s="9" t="s">
        <v>119</v>
      </c>
      <c r="G67" s="9"/>
      <c r="H67" s="70">
        <f>H68+H73+H76+H79+H83+H88</f>
        <v>32762.65</v>
      </c>
      <c r="I67" s="70">
        <f>I68+I73+I76+I79+I83+I88</f>
        <v>13456.779999999999</v>
      </c>
    </row>
    <row r="68" spans="1:9" ht="48" customHeight="1">
      <c r="A68" s="20" t="s">
        <v>89</v>
      </c>
      <c r="B68" s="22"/>
      <c r="C68" s="51">
        <f>C71+C69</f>
        <v>10287.48</v>
      </c>
      <c r="D68" s="51">
        <f>D71+D69</f>
        <v>204.21</v>
      </c>
      <c r="E68" s="51">
        <f>E71+E69</f>
        <v>10491.69</v>
      </c>
      <c r="F68" s="22" t="s">
        <v>120</v>
      </c>
      <c r="G68" s="22"/>
      <c r="H68" s="77">
        <f>H71+H69</f>
        <v>10491.69</v>
      </c>
      <c r="I68" s="77">
        <f>I71+I69</f>
        <v>5595.42</v>
      </c>
    </row>
    <row r="69" spans="1:9" ht="67.5" customHeight="1">
      <c r="A69" s="30" t="s">
        <v>372</v>
      </c>
      <c r="B69" s="17"/>
      <c r="C69" s="48">
        <f>C70</f>
        <v>2189.6</v>
      </c>
      <c r="D69" s="48">
        <f>D70</f>
        <v>0</v>
      </c>
      <c r="E69" s="48">
        <f>E70</f>
        <v>2189.6</v>
      </c>
      <c r="F69" s="17" t="s">
        <v>279</v>
      </c>
      <c r="G69" s="17"/>
      <c r="H69" s="73">
        <f>H70</f>
        <v>2189.6</v>
      </c>
      <c r="I69" s="73">
        <f>I70</f>
        <v>1373.25</v>
      </c>
    </row>
    <row r="70" spans="1:9" ht="47.25">
      <c r="A70" s="23" t="s">
        <v>69</v>
      </c>
      <c r="B70" s="21" t="s">
        <v>13</v>
      </c>
      <c r="C70" s="50">
        <v>2189.6</v>
      </c>
      <c r="D70" s="50"/>
      <c r="E70" s="46">
        <f>C70+D70</f>
        <v>2189.6</v>
      </c>
      <c r="F70" s="21" t="s">
        <v>279</v>
      </c>
      <c r="G70" s="21" t="s">
        <v>13</v>
      </c>
      <c r="H70" s="72">
        <v>2189.6</v>
      </c>
      <c r="I70" s="72">
        <v>1373.25</v>
      </c>
    </row>
    <row r="71" spans="1:9" ht="71.25" customHeight="1">
      <c r="A71" s="30" t="s">
        <v>329</v>
      </c>
      <c r="B71" s="31"/>
      <c r="C71" s="52">
        <f>C72</f>
        <v>8097.88</v>
      </c>
      <c r="D71" s="52">
        <f>D72</f>
        <v>204.21</v>
      </c>
      <c r="E71" s="52">
        <f>E72</f>
        <v>8302.09</v>
      </c>
      <c r="F71" s="31" t="s">
        <v>121</v>
      </c>
      <c r="G71" s="31"/>
      <c r="H71" s="74">
        <f>H72</f>
        <v>8302.09</v>
      </c>
      <c r="I71" s="74">
        <f>I72</f>
        <v>4222.17</v>
      </c>
    </row>
    <row r="72" spans="1:9" ht="47.25">
      <c r="A72" s="23" t="s">
        <v>69</v>
      </c>
      <c r="B72" s="21" t="s">
        <v>13</v>
      </c>
      <c r="C72" s="50">
        <v>8097.88</v>
      </c>
      <c r="D72" s="50">
        <v>204.21</v>
      </c>
      <c r="E72" s="46">
        <f>C72+D72</f>
        <v>8302.09</v>
      </c>
      <c r="F72" s="21" t="s">
        <v>121</v>
      </c>
      <c r="G72" s="21" t="s">
        <v>13</v>
      </c>
      <c r="H72" s="72">
        <v>8302.09</v>
      </c>
      <c r="I72" s="72">
        <v>4222.17</v>
      </c>
    </row>
    <row r="73" spans="1:9" ht="68.25" customHeight="1">
      <c r="A73" s="20" t="s">
        <v>72</v>
      </c>
      <c r="B73" s="19"/>
      <c r="C73" s="49">
        <f aca="true" t="shared" si="3" ref="C73:E74">C74</f>
        <v>3583</v>
      </c>
      <c r="D73" s="49">
        <f t="shared" si="3"/>
        <v>0</v>
      </c>
      <c r="E73" s="49">
        <f t="shared" si="3"/>
        <v>3583</v>
      </c>
      <c r="F73" s="19" t="s">
        <v>269</v>
      </c>
      <c r="G73" s="19"/>
      <c r="H73" s="75">
        <f>H74</f>
        <v>3583</v>
      </c>
      <c r="I73" s="75">
        <f>I74</f>
        <v>1699.32</v>
      </c>
    </row>
    <row r="74" spans="1:9" ht="53.25" customHeight="1">
      <c r="A74" s="30" t="s">
        <v>330</v>
      </c>
      <c r="B74" s="31"/>
      <c r="C74" s="52">
        <f t="shared" si="3"/>
        <v>3583</v>
      </c>
      <c r="D74" s="52">
        <f t="shared" si="3"/>
        <v>0</v>
      </c>
      <c r="E74" s="52">
        <f t="shared" si="3"/>
        <v>3583</v>
      </c>
      <c r="F74" s="31" t="s">
        <v>122</v>
      </c>
      <c r="G74" s="31"/>
      <c r="H74" s="74">
        <f>H75</f>
        <v>3583</v>
      </c>
      <c r="I74" s="74">
        <f>I75</f>
        <v>1699.32</v>
      </c>
    </row>
    <row r="75" spans="1:9" ht="50.25" customHeight="1">
      <c r="A75" s="4" t="s">
        <v>69</v>
      </c>
      <c r="B75" s="5" t="s">
        <v>13</v>
      </c>
      <c r="C75" s="46">
        <v>3583</v>
      </c>
      <c r="D75" s="46"/>
      <c r="E75" s="46">
        <f>C75+D75</f>
        <v>3583</v>
      </c>
      <c r="F75" s="5" t="s">
        <v>122</v>
      </c>
      <c r="G75" s="5" t="s">
        <v>13</v>
      </c>
      <c r="H75" s="72">
        <v>3583</v>
      </c>
      <c r="I75" s="72">
        <v>1699.32</v>
      </c>
    </row>
    <row r="76" spans="1:9" ht="32.25" customHeight="1">
      <c r="A76" s="14" t="s">
        <v>73</v>
      </c>
      <c r="B76" s="15"/>
      <c r="C76" s="45" t="e">
        <f>#REF!+C77</f>
        <v>#REF!</v>
      </c>
      <c r="D76" s="45" t="e">
        <f>#REF!+D77</f>
        <v>#REF!</v>
      </c>
      <c r="E76" s="45" t="e">
        <f>#REF!+E77</f>
        <v>#REF!</v>
      </c>
      <c r="F76" s="15" t="s">
        <v>270</v>
      </c>
      <c r="G76" s="15"/>
      <c r="H76" s="71">
        <f>H77</f>
        <v>5369.33</v>
      </c>
      <c r="I76" s="71">
        <f>I77</f>
        <v>848.03</v>
      </c>
    </row>
    <row r="77" spans="1:9" ht="69.75" customHeight="1">
      <c r="A77" s="30" t="s">
        <v>331</v>
      </c>
      <c r="B77" s="31"/>
      <c r="C77" s="52">
        <f>C78</f>
        <v>1933.53</v>
      </c>
      <c r="D77" s="52">
        <f>D78</f>
        <v>3118.27</v>
      </c>
      <c r="E77" s="52">
        <f>E78</f>
        <v>5051.8</v>
      </c>
      <c r="F77" s="31" t="s">
        <v>332</v>
      </c>
      <c r="G77" s="31"/>
      <c r="H77" s="74">
        <f>H78</f>
        <v>5369.33</v>
      </c>
      <c r="I77" s="74">
        <f>I78</f>
        <v>848.03</v>
      </c>
    </row>
    <row r="78" spans="1:9" ht="39" customHeight="1">
      <c r="A78" s="23" t="s">
        <v>16</v>
      </c>
      <c r="B78" s="21" t="s">
        <v>17</v>
      </c>
      <c r="C78" s="50">
        <v>1933.53</v>
      </c>
      <c r="D78" s="50">
        <v>3118.27</v>
      </c>
      <c r="E78" s="46">
        <f>C78+D78</f>
        <v>5051.8</v>
      </c>
      <c r="F78" s="21" t="s">
        <v>332</v>
      </c>
      <c r="G78" s="21" t="s">
        <v>17</v>
      </c>
      <c r="H78" s="72">
        <v>5369.33</v>
      </c>
      <c r="I78" s="72">
        <v>848.03</v>
      </c>
    </row>
    <row r="79" spans="1:9" ht="69.75" customHeight="1">
      <c r="A79" s="14" t="s">
        <v>74</v>
      </c>
      <c r="B79" s="15"/>
      <c r="C79" s="45">
        <f aca="true" t="shared" si="4" ref="C79:E80">C80</f>
        <v>485</v>
      </c>
      <c r="D79" s="45">
        <f t="shared" si="4"/>
        <v>0</v>
      </c>
      <c r="E79" s="45">
        <f t="shared" si="4"/>
        <v>485</v>
      </c>
      <c r="F79" s="15" t="s">
        <v>271</v>
      </c>
      <c r="G79" s="15"/>
      <c r="H79" s="71">
        <f>H80</f>
        <v>485</v>
      </c>
      <c r="I79" s="71">
        <f>I80</f>
        <v>270.65</v>
      </c>
    </row>
    <row r="80" spans="1:9" ht="21" customHeight="1">
      <c r="A80" s="4" t="s">
        <v>75</v>
      </c>
      <c r="B80" s="5"/>
      <c r="C80" s="46">
        <f t="shared" si="4"/>
        <v>485</v>
      </c>
      <c r="D80" s="46">
        <f t="shared" si="4"/>
        <v>0</v>
      </c>
      <c r="E80" s="46">
        <f t="shared" si="4"/>
        <v>485</v>
      </c>
      <c r="F80" s="5" t="s">
        <v>223</v>
      </c>
      <c r="G80" s="5"/>
      <c r="H80" s="72">
        <f>H81+H82</f>
        <v>485</v>
      </c>
      <c r="I80" s="72">
        <f>I81+I82</f>
        <v>270.65</v>
      </c>
    </row>
    <row r="81" spans="1:9" ht="31.5" customHeight="1">
      <c r="A81" s="4" t="s">
        <v>16</v>
      </c>
      <c r="B81" s="5" t="s">
        <v>17</v>
      </c>
      <c r="C81" s="46">
        <v>485</v>
      </c>
      <c r="D81" s="46"/>
      <c r="E81" s="46">
        <f>C81+D81</f>
        <v>485</v>
      </c>
      <c r="F81" s="5" t="s">
        <v>223</v>
      </c>
      <c r="G81" s="5" t="s">
        <v>17</v>
      </c>
      <c r="H81" s="72">
        <v>440</v>
      </c>
      <c r="I81" s="72">
        <v>225.65</v>
      </c>
    </row>
    <row r="82" spans="1:9" ht="31.5" customHeight="1">
      <c r="A82" s="4" t="s">
        <v>24</v>
      </c>
      <c r="B82" s="5"/>
      <c r="C82" s="46"/>
      <c r="D82" s="46"/>
      <c r="E82" s="46"/>
      <c r="F82" s="5" t="s">
        <v>223</v>
      </c>
      <c r="G82" s="5" t="s">
        <v>25</v>
      </c>
      <c r="H82" s="72">
        <v>45</v>
      </c>
      <c r="I82" s="72">
        <v>45</v>
      </c>
    </row>
    <row r="83" spans="1:9" ht="50.25" customHeight="1">
      <c r="A83" s="20" t="s">
        <v>18</v>
      </c>
      <c r="B83" s="19"/>
      <c r="C83" s="49">
        <f>C84</f>
        <v>9764.23</v>
      </c>
      <c r="D83" s="49">
        <f>D84</f>
        <v>0</v>
      </c>
      <c r="E83" s="49">
        <f>E84</f>
        <v>9764.23</v>
      </c>
      <c r="F83" s="19" t="s">
        <v>272</v>
      </c>
      <c r="G83" s="19"/>
      <c r="H83" s="75">
        <f>H84</f>
        <v>9764.230000000001</v>
      </c>
      <c r="I83" s="75">
        <f>I84</f>
        <v>5043.36</v>
      </c>
    </row>
    <row r="84" spans="1:9" ht="33.75" customHeight="1">
      <c r="A84" s="4" t="s">
        <v>55</v>
      </c>
      <c r="B84" s="5"/>
      <c r="C84" s="46">
        <f>C85+C86+C87</f>
        <v>9764.23</v>
      </c>
      <c r="D84" s="46">
        <f>D85+D86+D87</f>
        <v>0</v>
      </c>
      <c r="E84" s="46">
        <f>E85+E86+E87</f>
        <v>9764.23</v>
      </c>
      <c r="F84" s="5" t="s">
        <v>224</v>
      </c>
      <c r="G84" s="5"/>
      <c r="H84" s="72">
        <f>H85+H86+H87</f>
        <v>9764.230000000001</v>
      </c>
      <c r="I84" s="72">
        <f>I85+I86+I87</f>
        <v>5043.36</v>
      </c>
    </row>
    <row r="85" spans="1:9" ht="63" customHeight="1">
      <c r="A85" s="4" t="s">
        <v>14</v>
      </c>
      <c r="B85" s="5" t="s">
        <v>15</v>
      </c>
      <c r="C85" s="46">
        <f>6724.8+2031</f>
        <v>8755.8</v>
      </c>
      <c r="D85" s="46"/>
      <c r="E85" s="46">
        <f>C85+D85</f>
        <v>8755.8</v>
      </c>
      <c r="F85" s="5" t="s">
        <v>224</v>
      </c>
      <c r="G85" s="5" t="s">
        <v>15</v>
      </c>
      <c r="H85" s="72">
        <v>8700.7</v>
      </c>
      <c r="I85" s="72">
        <v>4432.82</v>
      </c>
    </row>
    <row r="86" spans="1:9" ht="30" customHeight="1">
      <c r="A86" s="4" t="s">
        <v>16</v>
      </c>
      <c r="B86" s="5" t="s">
        <v>17</v>
      </c>
      <c r="C86" s="46">
        <v>1004.43</v>
      </c>
      <c r="D86" s="46"/>
      <c r="E86" s="46">
        <f>C86+D86</f>
        <v>1004.43</v>
      </c>
      <c r="F86" s="5" t="s">
        <v>224</v>
      </c>
      <c r="G86" s="5" t="s">
        <v>17</v>
      </c>
      <c r="H86" s="72">
        <v>1052.28</v>
      </c>
      <c r="I86" s="72">
        <v>604.53</v>
      </c>
    </row>
    <row r="87" spans="1:9" ht="18" customHeight="1">
      <c r="A87" s="4" t="s">
        <v>58</v>
      </c>
      <c r="B87" s="5" t="s">
        <v>19</v>
      </c>
      <c r="C87" s="46">
        <v>4</v>
      </c>
      <c r="D87" s="46"/>
      <c r="E87" s="46">
        <f>C87+D87</f>
        <v>4</v>
      </c>
      <c r="F87" s="5" t="s">
        <v>224</v>
      </c>
      <c r="G87" s="5" t="s">
        <v>19</v>
      </c>
      <c r="H87" s="72">
        <v>11.25</v>
      </c>
      <c r="I87" s="72">
        <v>6.01</v>
      </c>
    </row>
    <row r="88" spans="1:9" ht="45.75" customHeight="1">
      <c r="A88" s="20" t="s">
        <v>282</v>
      </c>
      <c r="B88" s="9"/>
      <c r="C88" s="44">
        <f aca="true" t="shared" si="5" ref="C88:E89">C89</f>
        <v>3069.4</v>
      </c>
      <c r="D88" s="44">
        <f t="shared" si="5"/>
        <v>0</v>
      </c>
      <c r="E88" s="44">
        <f t="shared" si="5"/>
        <v>3069.4</v>
      </c>
      <c r="F88" s="9" t="s">
        <v>285</v>
      </c>
      <c r="G88" s="9"/>
      <c r="H88" s="70">
        <f>H89</f>
        <v>3069.4</v>
      </c>
      <c r="I88" s="70">
        <f>I89</f>
        <v>0</v>
      </c>
    </row>
    <row r="89" spans="1:9" ht="38.25" customHeight="1">
      <c r="A89" s="20" t="s">
        <v>283</v>
      </c>
      <c r="B89" s="9"/>
      <c r="C89" s="44">
        <f t="shared" si="5"/>
        <v>3069.4</v>
      </c>
      <c r="D89" s="44">
        <f t="shared" si="5"/>
        <v>0</v>
      </c>
      <c r="E89" s="44">
        <f t="shared" si="5"/>
        <v>3069.4</v>
      </c>
      <c r="F89" s="9" t="s">
        <v>284</v>
      </c>
      <c r="G89" s="9"/>
      <c r="H89" s="70">
        <f>H90</f>
        <v>3069.4</v>
      </c>
      <c r="I89" s="70">
        <f>I90</f>
        <v>0</v>
      </c>
    </row>
    <row r="90" spans="1:9" ht="49.5" customHeight="1">
      <c r="A90" s="23" t="s">
        <v>69</v>
      </c>
      <c r="B90" s="5" t="s">
        <v>13</v>
      </c>
      <c r="C90" s="46">
        <v>3069.4</v>
      </c>
      <c r="D90" s="46"/>
      <c r="E90" s="46">
        <f>C90+D90</f>
        <v>3069.4</v>
      </c>
      <c r="F90" s="5" t="s">
        <v>284</v>
      </c>
      <c r="G90" s="5" t="s">
        <v>13</v>
      </c>
      <c r="H90" s="72">
        <v>3069.4</v>
      </c>
      <c r="I90" s="72">
        <v>0</v>
      </c>
    </row>
    <row r="91" spans="1:9" ht="15.75">
      <c r="A91" s="32" t="s">
        <v>123</v>
      </c>
      <c r="B91" s="33"/>
      <c r="C91" s="42" t="e">
        <f>C92+C149</f>
        <v>#REF!</v>
      </c>
      <c r="D91" s="42" t="e">
        <f>D92+D149</f>
        <v>#REF!</v>
      </c>
      <c r="E91" s="42" t="e">
        <f>E92+E149</f>
        <v>#REF!</v>
      </c>
      <c r="F91" s="33" t="s">
        <v>23</v>
      </c>
      <c r="G91" s="33"/>
      <c r="H91" s="68">
        <f>H92+H149</f>
        <v>32795.14000000001</v>
      </c>
      <c r="I91" s="68">
        <f>I92+I149</f>
        <v>13414.57</v>
      </c>
    </row>
    <row r="92" spans="1:9" s="36" customFormat="1" ht="31.5">
      <c r="A92" s="13" t="s">
        <v>150</v>
      </c>
      <c r="B92" s="25"/>
      <c r="C92" s="47" t="e">
        <f>C93+C103+C123+C128+#REF!+C142</f>
        <v>#REF!</v>
      </c>
      <c r="D92" s="47" t="e">
        <f>D93+D103+D123+D128+#REF!+D142</f>
        <v>#REF!</v>
      </c>
      <c r="E92" s="47" t="e">
        <f>E93+E103+E123+E128+#REF!+E142</f>
        <v>#REF!</v>
      </c>
      <c r="F92" s="25" t="s">
        <v>39</v>
      </c>
      <c r="G92" s="25"/>
      <c r="H92" s="69">
        <f>H93+H103+H123+H128+H142+H138</f>
        <v>31205.490000000005</v>
      </c>
      <c r="I92" s="69">
        <f>I93+I103+I123+I128+I142+I138</f>
        <v>13414.57</v>
      </c>
    </row>
    <row r="93" spans="1:9" ht="51.75" customHeight="1">
      <c r="A93" s="18" t="s">
        <v>76</v>
      </c>
      <c r="B93" s="22"/>
      <c r="C93" s="51">
        <f>C94</f>
        <v>5653</v>
      </c>
      <c r="D93" s="51">
        <f>D94</f>
        <v>0</v>
      </c>
      <c r="E93" s="51">
        <f>E94</f>
        <v>5653</v>
      </c>
      <c r="F93" s="22" t="s">
        <v>225</v>
      </c>
      <c r="G93" s="22"/>
      <c r="H93" s="77">
        <f>H94</f>
        <v>5653</v>
      </c>
      <c r="I93" s="77">
        <f>I94</f>
        <v>2672.95</v>
      </c>
    </row>
    <row r="94" spans="1:9" ht="51.75" customHeight="1">
      <c r="A94" s="20" t="s">
        <v>78</v>
      </c>
      <c r="B94" s="19"/>
      <c r="C94" s="49">
        <f>C95+C97+C99+C101</f>
        <v>5653</v>
      </c>
      <c r="D94" s="49">
        <f>D95+D97+D99+D101</f>
        <v>0</v>
      </c>
      <c r="E94" s="49">
        <f>E95+E97+E99+E101</f>
        <v>5653</v>
      </c>
      <c r="F94" s="19" t="s">
        <v>227</v>
      </c>
      <c r="G94" s="19"/>
      <c r="H94" s="75">
        <f>H95+H97+H99+H101</f>
        <v>5653</v>
      </c>
      <c r="I94" s="75">
        <f>I95+I97+I99+I101</f>
        <v>2672.95</v>
      </c>
    </row>
    <row r="95" spans="1:9" ht="187.5" customHeight="1">
      <c r="A95" s="10" t="s">
        <v>77</v>
      </c>
      <c r="B95" s="8"/>
      <c r="C95" s="44">
        <f>C96</f>
        <v>1000</v>
      </c>
      <c r="D95" s="44">
        <f>D96</f>
        <v>0</v>
      </c>
      <c r="E95" s="44">
        <f>E96</f>
        <v>1000</v>
      </c>
      <c r="F95" s="9" t="s">
        <v>226</v>
      </c>
      <c r="G95" s="8"/>
      <c r="H95" s="70">
        <f>H96</f>
        <v>1000</v>
      </c>
      <c r="I95" s="70">
        <f>I96</f>
        <v>516.74</v>
      </c>
    </row>
    <row r="96" spans="1:9" ht="34.5" customHeight="1">
      <c r="A96" s="4" t="s">
        <v>24</v>
      </c>
      <c r="B96" s="5" t="s">
        <v>25</v>
      </c>
      <c r="C96" s="46">
        <v>1000</v>
      </c>
      <c r="D96" s="46"/>
      <c r="E96" s="46">
        <f>C96+D96</f>
        <v>1000</v>
      </c>
      <c r="F96" s="5" t="s">
        <v>226</v>
      </c>
      <c r="G96" s="5" t="s">
        <v>25</v>
      </c>
      <c r="H96" s="72">
        <v>1000</v>
      </c>
      <c r="I96" s="72">
        <v>516.74</v>
      </c>
    </row>
    <row r="97" spans="1:9" ht="113.25" customHeight="1">
      <c r="A97" s="10" t="s">
        <v>79</v>
      </c>
      <c r="B97" s="9"/>
      <c r="C97" s="44">
        <f>C98</f>
        <v>216</v>
      </c>
      <c r="D97" s="44">
        <f>D98</f>
        <v>0</v>
      </c>
      <c r="E97" s="44">
        <f>E98</f>
        <v>216</v>
      </c>
      <c r="F97" s="9" t="s">
        <v>229</v>
      </c>
      <c r="G97" s="9"/>
      <c r="H97" s="70">
        <f>H98</f>
        <v>216</v>
      </c>
      <c r="I97" s="70">
        <f>I98</f>
        <v>65.5</v>
      </c>
    </row>
    <row r="98" spans="1:9" ht="33" customHeight="1">
      <c r="A98" s="23" t="s">
        <v>24</v>
      </c>
      <c r="B98" s="21" t="s">
        <v>25</v>
      </c>
      <c r="C98" s="50">
        <v>216</v>
      </c>
      <c r="D98" s="50"/>
      <c r="E98" s="50">
        <v>216</v>
      </c>
      <c r="F98" s="21" t="s">
        <v>229</v>
      </c>
      <c r="G98" s="21" t="s">
        <v>25</v>
      </c>
      <c r="H98" s="78">
        <v>216</v>
      </c>
      <c r="I98" s="78">
        <v>65.5</v>
      </c>
    </row>
    <row r="99" spans="1:9" ht="180" customHeight="1">
      <c r="A99" s="18" t="s">
        <v>95</v>
      </c>
      <c r="B99" s="22"/>
      <c r="C99" s="51">
        <f>C100</f>
        <v>2997</v>
      </c>
      <c r="D99" s="51">
        <f>D100</f>
        <v>0</v>
      </c>
      <c r="E99" s="51">
        <f>E100</f>
        <v>2997</v>
      </c>
      <c r="F99" s="22" t="s">
        <v>228</v>
      </c>
      <c r="G99" s="22"/>
      <c r="H99" s="77">
        <f>H100</f>
        <v>2997</v>
      </c>
      <c r="I99" s="77">
        <f>I100</f>
        <v>1430.71</v>
      </c>
    </row>
    <row r="100" spans="1:9" ht="33" customHeight="1">
      <c r="A100" s="4" t="s">
        <v>24</v>
      </c>
      <c r="B100" s="5" t="s">
        <v>25</v>
      </c>
      <c r="C100" s="46">
        <v>2997</v>
      </c>
      <c r="D100" s="46"/>
      <c r="E100" s="46">
        <f>C100+D100</f>
        <v>2997</v>
      </c>
      <c r="F100" s="5" t="s">
        <v>228</v>
      </c>
      <c r="G100" s="5" t="s">
        <v>25</v>
      </c>
      <c r="H100" s="72">
        <v>2997</v>
      </c>
      <c r="I100" s="72">
        <v>1430.71</v>
      </c>
    </row>
    <row r="101" spans="1:9" ht="144" customHeight="1">
      <c r="A101" s="18" t="s">
        <v>80</v>
      </c>
      <c r="B101" s="22"/>
      <c r="C101" s="51">
        <f>C102</f>
        <v>1440</v>
      </c>
      <c r="D101" s="51">
        <f>D102</f>
        <v>0</v>
      </c>
      <c r="E101" s="51">
        <f>E102</f>
        <v>1440</v>
      </c>
      <c r="F101" s="22" t="s">
        <v>230</v>
      </c>
      <c r="G101" s="22"/>
      <c r="H101" s="77">
        <f>H102</f>
        <v>1440</v>
      </c>
      <c r="I101" s="77">
        <f>I102</f>
        <v>660</v>
      </c>
    </row>
    <row r="102" spans="1:9" ht="31.5">
      <c r="A102" s="4" t="s">
        <v>24</v>
      </c>
      <c r="B102" s="21" t="s">
        <v>25</v>
      </c>
      <c r="C102" s="50">
        <v>1440</v>
      </c>
      <c r="D102" s="50"/>
      <c r="E102" s="46">
        <f>C102+D102</f>
        <v>1440</v>
      </c>
      <c r="F102" s="21" t="s">
        <v>230</v>
      </c>
      <c r="G102" s="21" t="s">
        <v>25</v>
      </c>
      <c r="H102" s="72">
        <v>1440</v>
      </c>
      <c r="I102" s="72">
        <v>660</v>
      </c>
    </row>
    <row r="103" spans="1:9" ht="47.25" customHeight="1">
      <c r="A103" s="18" t="s">
        <v>81</v>
      </c>
      <c r="B103" s="9"/>
      <c r="C103" s="44">
        <f>C104+C109+C112+C116+C119+C121</f>
        <v>11749.83</v>
      </c>
      <c r="D103" s="44">
        <f>D104+D109+D112+D116+D119+D121</f>
        <v>0</v>
      </c>
      <c r="E103" s="44">
        <f>E104+E109+E112+E116+E119+E121</f>
        <v>11749.83</v>
      </c>
      <c r="F103" s="9" t="s">
        <v>231</v>
      </c>
      <c r="G103" s="9"/>
      <c r="H103" s="70">
        <f>H104+H109+H112+H116+H119+H121</f>
        <v>11749.83</v>
      </c>
      <c r="I103" s="70">
        <f>I104+I109+I112+I116+I119+I121</f>
        <v>4544.73</v>
      </c>
    </row>
    <row r="104" spans="1:9" ht="48.75" customHeight="1">
      <c r="A104" s="20" t="s">
        <v>82</v>
      </c>
      <c r="B104" s="15"/>
      <c r="C104" s="45">
        <f>C105+C107</f>
        <v>600</v>
      </c>
      <c r="D104" s="45">
        <f>D105+D107</f>
        <v>0</v>
      </c>
      <c r="E104" s="45">
        <f>E105+E107</f>
        <v>600</v>
      </c>
      <c r="F104" s="15" t="s">
        <v>273</v>
      </c>
      <c r="G104" s="15"/>
      <c r="H104" s="71">
        <f>H105+H107</f>
        <v>600</v>
      </c>
      <c r="I104" s="71">
        <f>I105+I107</f>
        <v>0</v>
      </c>
    </row>
    <row r="105" spans="1:9" ht="131.25" customHeight="1">
      <c r="A105" s="16" t="s">
        <v>97</v>
      </c>
      <c r="B105" s="22"/>
      <c r="C105" s="51">
        <f>C106</f>
        <v>150</v>
      </c>
      <c r="D105" s="51">
        <f>D106</f>
        <v>0</v>
      </c>
      <c r="E105" s="51">
        <f>E106</f>
        <v>150</v>
      </c>
      <c r="F105" s="22" t="s">
        <v>232</v>
      </c>
      <c r="G105" s="22"/>
      <c r="H105" s="77">
        <f>H106</f>
        <v>150</v>
      </c>
      <c r="I105" s="77">
        <f>I106</f>
        <v>0</v>
      </c>
    </row>
    <row r="106" spans="1:9" ht="30" customHeight="1">
      <c r="A106" s="4" t="s">
        <v>24</v>
      </c>
      <c r="B106" s="5" t="s">
        <v>25</v>
      </c>
      <c r="C106" s="46">
        <v>150</v>
      </c>
      <c r="D106" s="46"/>
      <c r="E106" s="46">
        <f>C106+D106</f>
        <v>150</v>
      </c>
      <c r="F106" s="5" t="s">
        <v>232</v>
      </c>
      <c r="G106" s="5" t="s">
        <v>25</v>
      </c>
      <c r="H106" s="72">
        <v>150</v>
      </c>
      <c r="I106" s="72">
        <v>0</v>
      </c>
    </row>
    <row r="107" spans="1:9" ht="195" customHeight="1">
      <c r="A107" s="13" t="s">
        <v>98</v>
      </c>
      <c r="B107" s="9"/>
      <c r="C107" s="44">
        <f>C108</f>
        <v>450</v>
      </c>
      <c r="D107" s="44">
        <f>D108</f>
        <v>0</v>
      </c>
      <c r="E107" s="44">
        <f>E108</f>
        <v>450</v>
      </c>
      <c r="F107" s="9" t="s">
        <v>233</v>
      </c>
      <c r="G107" s="9"/>
      <c r="H107" s="70">
        <f>H108</f>
        <v>450</v>
      </c>
      <c r="I107" s="70">
        <f>I108</f>
        <v>0</v>
      </c>
    </row>
    <row r="108" spans="1:9" ht="33" customHeight="1">
      <c r="A108" s="28" t="s">
        <v>24</v>
      </c>
      <c r="B108" s="5" t="s">
        <v>25</v>
      </c>
      <c r="C108" s="46">
        <v>450</v>
      </c>
      <c r="D108" s="46"/>
      <c r="E108" s="46">
        <v>450</v>
      </c>
      <c r="F108" s="5" t="s">
        <v>233</v>
      </c>
      <c r="G108" s="5" t="s">
        <v>25</v>
      </c>
      <c r="H108" s="72">
        <v>450</v>
      </c>
      <c r="I108" s="72">
        <v>0</v>
      </c>
    </row>
    <row r="109" spans="1:9" ht="34.5" customHeight="1">
      <c r="A109" s="14" t="s">
        <v>84</v>
      </c>
      <c r="B109" s="15"/>
      <c r="C109" s="45">
        <f aca="true" t="shared" si="6" ref="C109:E110">C110</f>
        <v>100</v>
      </c>
      <c r="D109" s="45">
        <f t="shared" si="6"/>
        <v>0</v>
      </c>
      <c r="E109" s="45">
        <f t="shared" si="6"/>
        <v>100</v>
      </c>
      <c r="F109" s="15" t="s">
        <v>274</v>
      </c>
      <c r="G109" s="15"/>
      <c r="H109" s="71">
        <f>H110</f>
        <v>100</v>
      </c>
      <c r="I109" s="71">
        <f>I110</f>
        <v>0</v>
      </c>
    </row>
    <row r="110" spans="1:9" ht="20.25" customHeight="1">
      <c r="A110" s="4" t="s">
        <v>83</v>
      </c>
      <c r="B110" s="5"/>
      <c r="C110" s="46">
        <f t="shared" si="6"/>
        <v>100</v>
      </c>
      <c r="D110" s="46">
        <f t="shared" si="6"/>
        <v>0</v>
      </c>
      <c r="E110" s="46">
        <f t="shared" si="6"/>
        <v>100</v>
      </c>
      <c r="F110" s="5" t="s">
        <v>234</v>
      </c>
      <c r="G110" s="5"/>
      <c r="H110" s="72">
        <f>H111</f>
        <v>100</v>
      </c>
      <c r="I110" s="72">
        <f>I111</f>
        <v>0</v>
      </c>
    </row>
    <row r="111" spans="1:9" ht="34.5" customHeight="1">
      <c r="A111" s="4" t="s">
        <v>16</v>
      </c>
      <c r="B111" s="5" t="s">
        <v>17</v>
      </c>
      <c r="C111" s="46">
        <v>100</v>
      </c>
      <c r="D111" s="46"/>
      <c r="E111" s="46">
        <v>100</v>
      </c>
      <c r="F111" s="5" t="s">
        <v>234</v>
      </c>
      <c r="G111" s="5" t="s">
        <v>17</v>
      </c>
      <c r="H111" s="72">
        <v>100</v>
      </c>
      <c r="I111" s="72">
        <v>0</v>
      </c>
    </row>
    <row r="112" spans="1:9" ht="47.25">
      <c r="A112" s="14" t="s">
        <v>85</v>
      </c>
      <c r="B112" s="8"/>
      <c r="C112" s="45">
        <f aca="true" t="shared" si="7" ref="C112:E113">C113</f>
        <v>100</v>
      </c>
      <c r="D112" s="45">
        <f t="shared" si="7"/>
        <v>0</v>
      </c>
      <c r="E112" s="45">
        <f t="shared" si="7"/>
        <v>100</v>
      </c>
      <c r="F112" s="15" t="s">
        <v>275</v>
      </c>
      <c r="G112" s="8"/>
      <c r="H112" s="71">
        <f>H113</f>
        <v>100</v>
      </c>
      <c r="I112" s="71">
        <f>I113</f>
        <v>0</v>
      </c>
    </row>
    <row r="113" spans="1:9" ht="47.25" customHeight="1">
      <c r="A113" s="4" t="s">
        <v>86</v>
      </c>
      <c r="B113" s="8"/>
      <c r="C113" s="46">
        <f t="shared" si="7"/>
        <v>100</v>
      </c>
      <c r="D113" s="46">
        <f t="shared" si="7"/>
        <v>0</v>
      </c>
      <c r="E113" s="46">
        <f t="shared" si="7"/>
        <v>100</v>
      </c>
      <c r="F113" s="5" t="s">
        <v>235</v>
      </c>
      <c r="G113" s="8"/>
      <c r="H113" s="72">
        <f>H114</f>
        <v>100</v>
      </c>
      <c r="I113" s="72">
        <f>I114</f>
        <v>0</v>
      </c>
    </row>
    <row r="114" spans="1:9" ht="31.5">
      <c r="A114" s="23" t="s">
        <v>16</v>
      </c>
      <c r="B114" s="21" t="s">
        <v>17</v>
      </c>
      <c r="C114" s="50">
        <v>100</v>
      </c>
      <c r="D114" s="50"/>
      <c r="E114" s="46">
        <f>C114+D114</f>
        <v>100</v>
      </c>
      <c r="F114" s="21" t="s">
        <v>235</v>
      </c>
      <c r="G114" s="21" t="s">
        <v>17</v>
      </c>
      <c r="H114" s="72">
        <v>100</v>
      </c>
      <c r="I114" s="72">
        <v>0</v>
      </c>
    </row>
    <row r="115" spans="1:9" ht="48" customHeight="1">
      <c r="A115" s="20" t="s">
        <v>390</v>
      </c>
      <c r="B115" s="19"/>
      <c r="C115" s="49"/>
      <c r="D115" s="49"/>
      <c r="E115" s="45"/>
      <c r="F115" s="19" t="s">
        <v>391</v>
      </c>
      <c r="G115" s="19"/>
      <c r="H115" s="71">
        <f>H116</f>
        <v>879</v>
      </c>
      <c r="I115" s="71">
        <f>I116</f>
        <v>285.85999999999996</v>
      </c>
    </row>
    <row r="116" spans="1:9" ht="40.5" customHeight="1">
      <c r="A116" s="28" t="s">
        <v>333</v>
      </c>
      <c r="B116" s="86"/>
      <c r="C116" s="53">
        <f>C117+C118</f>
        <v>879</v>
      </c>
      <c r="D116" s="53">
        <f>D117+D118</f>
        <v>0</v>
      </c>
      <c r="E116" s="53">
        <f>E117+E118</f>
        <v>879</v>
      </c>
      <c r="F116" s="29" t="s">
        <v>236</v>
      </c>
      <c r="G116" s="86"/>
      <c r="H116" s="84">
        <f>H117+H118</f>
        <v>879</v>
      </c>
      <c r="I116" s="84">
        <f>I117+I118</f>
        <v>285.85999999999996</v>
      </c>
    </row>
    <row r="117" spans="1:9" ht="99" customHeight="1">
      <c r="A117" s="4" t="s">
        <v>14</v>
      </c>
      <c r="B117" s="21" t="s">
        <v>15</v>
      </c>
      <c r="C117" s="50">
        <v>545</v>
      </c>
      <c r="D117" s="50"/>
      <c r="E117" s="46">
        <f>C117+D117</f>
        <v>545</v>
      </c>
      <c r="F117" s="21" t="s">
        <v>236</v>
      </c>
      <c r="G117" s="21" t="s">
        <v>15</v>
      </c>
      <c r="H117" s="72">
        <v>545</v>
      </c>
      <c r="I117" s="72">
        <v>284.65</v>
      </c>
    </row>
    <row r="118" spans="1:9" ht="31.5">
      <c r="A118" s="4" t="s">
        <v>16</v>
      </c>
      <c r="B118" s="21" t="s">
        <v>17</v>
      </c>
      <c r="C118" s="50">
        <v>334</v>
      </c>
      <c r="D118" s="50"/>
      <c r="E118" s="46">
        <f>C118+D118</f>
        <v>334</v>
      </c>
      <c r="F118" s="21" t="s">
        <v>236</v>
      </c>
      <c r="G118" s="21" t="s">
        <v>17</v>
      </c>
      <c r="H118" s="72">
        <v>334</v>
      </c>
      <c r="I118" s="72">
        <v>1.21</v>
      </c>
    </row>
    <row r="119" spans="1:9" ht="66" customHeight="1">
      <c r="A119" s="60" t="s">
        <v>334</v>
      </c>
      <c r="B119" s="63"/>
      <c r="C119" s="64">
        <f>C120</f>
        <v>1943.83</v>
      </c>
      <c r="D119" s="64">
        <f>D120</f>
        <v>0</v>
      </c>
      <c r="E119" s="64">
        <f>E120</f>
        <v>1943.83</v>
      </c>
      <c r="F119" s="63" t="s">
        <v>237</v>
      </c>
      <c r="G119" s="63"/>
      <c r="H119" s="79">
        <f>H120</f>
        <v>1943.83</v>
      </c>
      <c r="I119" s="79">
        <f>I120</f>
        <v>696.43</v>
      </c>
    </row>
    <row r="120" spans="1:9" ht="96" customHeight="1">
      <c r="A120" s="23" t="s">
        <v>14</v>
      </c>
      <c r="B120" s="21" t="s">
        <v>15</v>
      </c>
      <c r="C120" s="50">
        <v>1943.83</v>
      </c>
      <c r="D120" s="50"/>
      <c r="E120" s="50">
        <v>1943.83</v>
      </c>
      <c r="F120" s="21" t="s">
        <v>237</v>
      </c>
      <c r="G120" s="21" t="s">
        <v>15</v>
      </c>
      <c r="H120" s="78">
        <v>1943.83</v>
      </c>
      <c r="I120" s="78">
        <v>696.43</v>
      </c>
    </row>
    <row r="121" spans="1:9" ht="110.25">
      <c r="A121" s="60" t="s">
        <v>335</v>
      </c>
      <c r="B121" s="63"/>
      <c r="C121" s="64">
        <f>C122</f>
        <v>8127</v>
      </c>
      <c r="D121" s="64">
        <f>D122</f>
        <v>0</v>
      </c>
      <c r="E121" s="64">
        <f>E122</f>
        <v>8127</v>
      </c>
      <c r="F121" s="63" t="s">
        <v>238</v>
      </c>
      <c r="G121" s="63"/>
      <c r="H121" s="79">
        <f>H122</f>
        <v>8127</v>
      </c>
      <c r="I121" s="79">
        <f>I122</f>
        <v>3562.44</v>
      </c>
    </row>
    <row r="122" spans="1:9" ht="31.5">
      <c r="A122" s="23" t="s">
        <v>24</v>
      </c>
      <c r="B122" s="21" t="s">
        <v>25</v>
      </c>
      <c r="C122" s="50">
        <v>8127</v>
      </c>
      <c r="D122" s="50"/>
      <c r="E122" s="46">
        <f>C122+D122</f>
        <v>8127</v>
      </c>
      <c r="F122" s="21" t="s">
        <v>238</v>
      </c>
      <c r="G122" s="21" t="s">
        <v>25</v>
      </c>
      <c r="H122" s="72">
        <v>8127</v>
      </c>
      <c r="I122" s="72">
        <v>3562.44</v>
      </c>
    </row>
    <row r="123" spans="1:9" ht="63">
      <c r="A123" s="16" t="s">
        <v>87</v>
      </c>
      <c r="B123" s="17"/>
      <c r="C123" s="48">
        <f>C124+C126</f>
        <v>3673.874</v>
      </c>
      <c r="D123" s="48">
        <f>D124+D126</f>
        <v>114.206</v>
      </c>
      <c r="E123" s="48">
        <f>E124+E126</f>
        <v>3788.08</v>
      </c>
      <c r="F123" s="17" t="s">
        <v>239</v>
      </c>
      <c r="G123" s="17"/>
      <c r="H123" s="73">
        <f>H124+H126</f>
        <v>3788.08</v>
      </c>
      <c r="I123" s="73">
        <f>I124+I126</f>
        <v>1763.4</v>
      </c>
    </row>
    <row r="124" spans="1:9" ht="35.25" customHeight="1">
      <c r="A124" s="60" t="s">
        <v>336</v>
      </c>
      <c r="B124" s="63"/>
      <c r="C124" s="64">
        <f>C125</f>
        <v>3412.594</v>
      </c>
      <c r="D124" s="64">
        <f>D125</f>
        <v>114.206</v>
      </c>
      <c r="E124" s="64">
        <f>E125</f>
        <v>3526.8</v>
      </c>
      <c r="F124" s="63" t="s">
        <v>240</v>
      </c>
      <c r="G124" s="63"/>
      <c r="H124" s="79">
        <f>H125</f>
        <v>3526.8</v>
      </c>
      <c r="I124" s="79">
        <f>I125</f>
        <v>1763.4</v>
      </c>
    </row>
    <row r="125" spans="1:9" ht="47.25">
      <c r="A125" s="23" t="s">
        <v>69</v>
      </c>
      <c r="B125" s="21" t="s">
        <v>13</v>
      </c>
      <c r="C125" s="50">
        <v>3412.594</v>
      </c>
      <c r="D125" s="50">
        <v>114.206</v>
      </c>
      <c r="E125" s="46">
        <f>C125+D125</f>
        <v>3526.8</v>
      </c>
      <c r="F125" s="21" t="s">
        <v>240</v>
      </c>
      <c r="G125" s="21" t="s">
        <v>13</v>
      </c>
      <c r="H125" s="72">
        <v>3526.8</v>
      </c>
      <c r="I125" s="72">
        <v>1763.4</v>
      </c>
    </row>
    <row r="126" spans="1:9" ht="50.25" customHeight="1">
      <c r="A126" s="60" t="s">
        <v>337</v>
      </c>
      <c r="B126" s="63"/>
      <c r="C126" s="64">
        <f>C127</f>
        <v>261.28</v>
      </c>
      <c r="D126" s="64">
        <f>D127</f>
        <v>0</v>
      </c>
      <c r="E126" s="64">
        <f>E127</f>
        <v>261.28</v>
      </c>
      <c r="F126" s="63" t="s">
        <v>241</v>
      </c>
      <c r="G126" s="63"/>
      <c r="H126" s="79">
        <f>H127</f>
        <v>261.28</v>
      </c>
      <c r="I126" s="79">
        <f>I127</f>
        <v>0</v>
      </c>
    </row>
    <row r="127" spans="1:9" ht="93.75" customHeight="1">
      <c r="A127" s="23" t="s">
        <v>14</v>
      </c>
      <c r="B127" s="21" t="s">
        <v>15</v>
      </c>
      <c r="C127" s="50">
        <v>261.28</v>
      </c>
      <c r="D127" s="50"/>
      <c r="E127" s="46">
        <f>C127+D127</f>
        <v>261.28</v>
      </c>
      <c r="F127" s="21" t="s">
        <v>241</v>
      </c>
      <c r="G127" s="21" t="s">
        <v>15</v>
      </c>
      <c r="H127" s="72">
        <v>261.28</v>
      </c>
      <c r="I127" s="72">
        <v>0</v>
      </c>
    </row>
    <row r="128" spans="1:9" ht="31.5">
      <c r="A128" s="18" t="s">
        <v>28</v>
      </c>
      <c r="B128" s="22"/>
      <c r="C128" s="51">
        <f>C129+C133+C136</f>
        <v>7627.43</v>
      </c>
      <c r="D128" s="51">
        <f>D129+D133+D136</f>
        <v>0</v>
      </c>
      <c r="E128" s="51">
        <f>E129+E133+E136</f>
        <v>7627.43</v>
      </c>
      <c r="F128" s="22" t="s">
        <v>242</v>
      </c>
      <c r="G128" s="22"/>
      <c r="H128" s="77">
        <f>H129+H133+H136</f>
        <v>7627.43</v>
      </c>
      <c r="I128" s="77">
        <f>I129+I133+I136</f>
        <v>3677.31</v>
      </c>
    </row>
    <row r="129" spans="1:9" ht="67.5" customHeight="1">
      <c r="A129" s="20" t="s">
        <v>88</v>
      </c>
      <c r="B129" s="19"/>
      <c r="C129" s="49">
        <f aca="true" t="shared" si="8" ref="C129:E130">C130</f>
        <v>3000</v>
      </c>
      <c r="D129" s="49">
        <f t="shared" si="8"/>
        <v>0</v>
      </c>
      <c r="E129" s="49">
        <f t="shared" si="8"/>
        <v>3000</v>
      </c>
      <c r="F129" s="19" t="s">
        <v>247</v>
      </c>
      <c r="G129" s="19"/>
      <c r="H129" s="75">
        <f>H130</f>
        <v>2858.4700000000003</v>
      </c>
      <c r="I129" s="75">
        <f>I130</f>
        <v>650.79</v>
      </c>
    </row>
    <row r="130" spans="1:9" ht="15.75">
      <c r="A130" s="65" t="s">
        <v>338</v>
      </c>
      <c r="B130" s="61"/>
      <c r="C130" s="62">
        <f t="shared" si="8"/>
        <v>3000</v>
      </c>
      <c r="D130" s="62">
        <f t="shared" si="8"/>
        <v>0</v>
      </c>
      <c r="E130" s="62">
        <f t="shared" si="8"/>
        <v>3000</v>
      </c>
      <c r="F130" s="61" t="s">
        <v>243</v>
      </c>
      <c r="G130" s="61"/>
      <c r="H130" s="76">
        <f>H131+H132</f>
        <v>2858.4700000000003</v>
      </c>
      <c r="I130" s="76">
        <f>I131+I132</f>
        <v>650.79</v>
      </c>
    </row>
    <row r="131" spans="1:9" ht="31.5">
      <c r="A131" s="23" t="s">
        <v>16</v>
      </c>
      <c r="B131" s="21" t="s">
        <v>17</v>
      </c>
      <c r="C131" s="50">
        <v>3000</v>
      </c>
      <c r="D131" s="50"/>
      <c r="E131" s="46">
        <f>C131+D131</f>
        <v>3000</v>
      </c>
      <c r="F131" s="21" t="s">
        <v>243</v>
      </c>
      <c r="G131" s="21" t="s">
        <v>17</v>
      </c>
      <c r="H131" s="72">
        <f>577.46</f>
        <v>577.46</v>
      </c>
      <c r="I131" s="72">
        <v>0</v>
      </c>
    </row>
    <row r="132" spans="1:9" ht="51.75" customHeight="1">
      <c r="A132" s="23" t="s">
        <v>69</v>
      </c>
      <c r="B132" s="21"/>
      <c r="C132" s="50"/>
      <c r="D132" s="50"/>
      <c r="E132" s="46"/>
      <c r="F132" s="21" t="s">
        <v>243</v>
      </c>
      <c r="G132" s="21" t="s">
        <v>13</v>
      </c>
      <c r="H132" s="72">
        <v>2281.01</v>
      </c>
      <c r="I132" s="72">
        <v>650.79</v>
      </c>
    </row>
    <row r="133" spans="1:9" ht="47.25">
      <c r="A133" s="60" t="s">
        <v>339</v>
      </c>
      <c r="B133" s="63"/>
      <c r="C133" s="64">
        <f>C134</f>
        <v>2856.28</v>
      </c>
      <c r="D133" s="64">
        <f>D134</f>
        <v>0</v>
      </c>
      <c r="E133" s="64">
        <f>E134</f>
        <v>2856.28</v>
      </c>
      <c r="F133" s="63" t="s">
        <v>246</v>
      </c>
      <c r="G133" s="63"/>
      <c r="H133" s="79">
        <f>H134+H135</f>
        <v>2856.2799999999997</v>
      </c>
      <c r="I133" s="79">
        <f>I134+I135</f>
        <v>1567.44</v>
      </c>
    </row>
    <row r="134" spans="1:9" ht="31.5">
      <c r="A134" s="23" t="s">
        <v>24</v>
      </c>
      <c r="B134" s="21" t="s">
        <v>25</v>
      </c>
      <c r="C134" s="50">
        <v>2856.28</v>
      </c>
      <c r="D134" s="50"/>
      <c r="E134" s="46">
        <f>C134+D134</f>
        <v>2856.28</v>
      </c>
      <c r="F134" s="21" t="s">
        <v>246</v>
      </c>
      <c r="G134" s="21" t="s">
        <v>25</v>
      </c>
      <c r="H134" s="72">
        <v>1089.76</v>
      </c>
      <c r="I134" s="72">
        <v>0</v>
      </c>
    </row>
    <row r="135" spans="1:9" ht="47.25">
      <c r="A135" s="23" t="s">
        <v>69</v>
      </c>
      <c r="B135" s="21"/>
      <c r="C135" s="50"/>
      <c r="D135" s="50"/>
      <c r="E135" s="46"/>
      <c r="F135" s="21" t="s">
        <v>246</v>
      </c>
      <c r="G135" s="21" t="s">
        <v>13</v>
      </c>
      <c r="H135" s="72">
        <v>1766.52</v>
      </c>
      <c r="I135" s="72">
        <v>1567.44</v>
      </c>
    </row>
    <row r="136" spans="1:9" ht="63">
      <c r="A136" s="60" t="s">
        <v>340</v>
      </c>
      <c r="B136" s="63"/>
      <c r="C136" s="64">
        <f>C137</f>
        <v>1771.15</v>
      </c>
      <c r="D136" s="64">
        <f>D137</f>
        <v>0</v>
      </c>
      <c r="E136" s="64">
        <f>E137</f>
        <v>1771.15</v>
      </c>
      <c r="F136" s="63" t="s">
        <v>392</v>
      </c>
      <c r="G136" s="63"/>
      <c r="H136" s="79">
        <f>H137</f>
        <v>1912.68</v>
      </c>
      <c r="I136" s="79">
        <f>I137</f>
        <v>1459.08</v>
      </c>
    </row>
    <row r="137" spans="1:9" ht="47.25">
      <c r="A137" s="23" t="s">
        <v>69</v>
      </c>
      <c r="B137" s="21" t="s">
        <v>25</v>
      </c>
      <c r="C137" s="50">
        <v>1771.15</v>
      </c>
      <c r="D137" s="50"/>
      <c r="E137" s="46">
        <f>C137+D137</f>
        <v>1771.15</v>
      </c>
      <c r="F137" s="21" t="s">
        <v>392</v>
      </c>
      <c r="G137" s="21" t="s">
        <v>13</v>
      </c>
      <c r="H137" s="72">
        <v>1912.68</v>
      </c>
      <c r="I137" s="72">
        <v>1459.08</v>
      </c>
    </row>
    <row r="138" spans="1:9" s="88" customFormat="1" ht="15.75">
      <c r="A138" s="18" t="s">
        <v>2</v>
      </c>
      <c r="B138" s="22"/>
      <c r="C138" s="51"/>
      <c r="D138" s="51"/>
      <c r="E138" s="44"/>
      <c r="F138" s="22" t="s">
        <v>244</v>
      </c>
      <c r="G138" s="22"/>
      <c r="H138" s="70">
        <f aca="true" t="shared" si="9" ref="H138:I140">H139</f>
        <v>100</v>
      </c>
      <c r="I138" s="70">
        <f t="shared" si="9"/>
        <v>0</v>
      </c>
    </row>
    <row r="139" spans="1:9" ht="66" customHeight="1">
      <c r="A139" s="20" t="s">
        <v>90</v>
      </c>
      <c r="B139" s="19"/>
      <c r="C139" s="49">
        <f aca="true" t="shared" si="10" ref="C139:E140">C140</f>
        <v>100</v>
      </c>
      <c r="D139" s="49">
        <f t="shared" si="10"/>
        <v>0</v>
      </c>
      <c r="E139" s="49">
        <f t="shared" si="10"/>
        <v>100</v>
      </c>
      <c r="F139" s="19" t="s">
        <v>248</v>
      </c>
      <c r="G139" s="19"/>
      <c r="H139" s="75">
        <f t="shared" si="9"/>
        <v>100</v>
      </c>
      <c r="I139" s="75">
        <f t="shared" si="9"/>
        <v>0</v>
      </c>
    </row>
    <row r="140" spans="1:9" ht="31.5">
      <c r="A140" s="23" t="s">
        <v>91</v>
      </c>
      <c r="B140" s="21"/>
      <c r="C140" s="50">
        <f t="shared" si="10"/>
        <v>100</v>
      </c>
      <c r="D140" s="50">
        <f t="shared" si="10"/>
        <v>0</v>
      </c>
      <c r="E140" s="50">
        <f t="shared" si="10"/>
        <v>100</v>
      </c>
      <c r="F140" s="21" t="s">
        <v>245</v>
      </c>
      <c r="G140" s="21"/>
      <c r="H140" s="78">
        <f t="shared" si="9"/>
        <v>100</v>
      </c>
      <c r="I140" s="78">
        <f t="shared" si="9"/>
        <v>0</v>
      </c>
    </row>
    <row r="141" spans="1:9" ht="31.5">
      <c r="A141" s="23" t="s">
        <v>16</v>
      </c>
      <c r="B141" s="21" t="s">
        <v>17</v>
      </c>
      <c r="C141" s="50">
        <v>100</v>
      </c>
      <c r="D141" s="50"/>
      <c r="E141" s="46">
        <f>C141+D141</f>
        <v>100</v>
      </c>
      <c r="F141" s="21" t="s">
        <v>245</v>
      </c>
      <c r="G141" s="21" t="s">
        <v>17</v>
      </c>
      <c r="H141" s="72">
        <v>100</v>
      </c>
      <c r="I141" s="72">
        <v>0</v>
      </c>
    </row>
    <row r="142" spans="1:9" ht="31.5">
      <c r="A142" s="18" t="s">
        <v>61</v>
      </c>
      <c r="B142" s="22"/>
      <c r="C142" s="51">
        <f>C143+C146</f>
        <v>2287.15</v>
      </c>
      <c r="D142" s="51">
        <f>D143+D146</f>
        <v>0</v>
      </c>
      <c r="E142" s="51">
        <f>E143+E146</f>
        <v>2287.15</v>
      </c>
      <c r="F142" s="22" t="s">
        <v>249</v>
      </c>
      <c r="G142" s="22"/>
      <c r="H142" s="77">
        <f>H143+H146</f>
        <v>2287.15</v>
      </c>
      <c r="I142" s="77">
        <f>I143+I146</f>
        <v>756.18</v>
      </c>
    </row>
    <row r="143" spans="1:9" ht="31.5">
      <c r="A143" s="20" t="s">
        <v>93</v>
      </c>
      <c r="B143" s="19"/>
      <c r="C143" s="49">
        <f aca="true" t="shared" si="11" ref="C143:E144">C144</f>
        <v>580.6</v>
      </c>
      <c r="D143" s="49">
        <f t="shared" si="11"/>
        <v>0</v>
      </c>
      <c r="E143" s="49">
        <f t="shared" si="11"/>
        <v>580.6</v>
      </c>
      <c r="F143" s="19" t="s">
        <v>250</v>
      </c>
      <c r="G143" s="19"/>
      <c r="H143" s="75">
        <f>H144</f>
        <v>580.6</v>
      </c>
      <c r="I143" s="75">
        <f>I144</f>
        <v>120.4</v>
      </c>
    </row>
    <row r="144" spans="1:9" ht="31.5">
      <c r="A144" s="23" t="s">
        <v>94</v>
      </c>
      <c r="B144" s="21"/>
      <c r="C144" s="50">
        <f t="shared" si="11"/>
        <v>580.6</v>
      </c>
      <c r="D144" s="50">
        <f t="shared" si="11"/>
        <v>0</v>
      </c>
      <c r="E144" s="50">
        <f t="shared" si="11"/>
        <v>580.6</v>
      </c>
      <c r="F144" s="21" t="s">
        <v>251</v>
      </c>
      <c r="G144" s="21"/>
      <c r="H144" s="78">
        <f>H145</f>
        <v>580.6</v>
      </c>
      <c r="I144" s="78">
        <f>I145</f>
        <v>120.4</v>
      </c>
    </row>
    <row r="145" spans="1:9" ht="31.5">
      <c r="A145" s="23" t="s">
        <v>16</v>
      </c>
      <c r="B145" s="21" t="s">
        <v>17</v>
      </c>
      <c r="C145" s="50">
        <v>580.6</v>
      </c>
      <c r="D145" s="50"/>
      <c r="E145" s="46">
        <f>C145+D145</f>
        <v>580.6</v>
      </c>
      <c r="F145" s="21" t="s">
        <v>251</v>
      </c>
      <c r="G145" s="21" t="s">
        <v>17</v>
      </c>
      <c r="H145" s="72">
        <f>21.2+559.4</f>
        <v>580.6</v>
      </c>
      <c r="I145" s="72">
        <f>16.9+103.5</f>
        <v>120.4</v>
      </c>
    </row>
    <row r="146" spans="1:9" ht="31.5">
      <c r="A146" s="60" t="s">
        <v>341</v>
      </c>
      <c r="B146" s="63"/>
      <c r="C146" s="64">
        <f>C147+C148</f>
        <v>1706.55</v>
      </c>
      <c r="D146" s="64">
        <f>D147+D148</f>
        <v>0</v>
      </c>
      <c r="E146" s="64">
        <f>E147+E148</f>
        <v>1706.55</v>
      </c>
      <c r="F146" s="63" t="s">
        <v>252</v>
      </c>
      <c r="G146" s="63"/>
      <c r="H146" s="79">
        <f>H147+H148</f>
        <v>1706.55</v>
      </c>
      <c r="I146" s="79">
        <f>I147+I148</f>
        <v>635.78</v>
      </c>
    </row>
    <row r="147" spans="1:9" ht="96.75" customHeight="1">
      <c r="A147" s="4" t="s">
        <v>14</v>
      </c>
      <c r="B147" s="21" t="s">
        <v>15</v>
      </c>
      <c r="C147" s="50">
        <v>1656.55</v>
      </c>
      <c r="D147" s="50"/>
      <c r="E147" s="46">
        <f>C147+D147</f>
        <v>1656.55</v>
      </c>
      <c r="F147" s="21" t="s">
        <v>252</v>
      </c>
      <c r="G147" s="21" t="s">
        <v>15</v>
      </c>
      <c r="H147" s="72">
        <v>1619.95</v>
      </c>
      <c r="I147" s="72">
        <v>612.38</v>
      </c>
    </row>
    <row r="148" spans="1:9" ht="31.5">
      <c r="A148" s="4" t="s">
        <v>16</v>
      </c>
      <c r="B148" s="21" t="s">
        <v>17</v>
      </c>
      <c r="C148" s="50">
        <v>50</v>
      </c>
      <c r="D148" s="50"/>
      <c r="E148" s="46">
        <f>C148+D148</f>
        <v>50</v>
      </c>
      <c r="F148" s="21" t="s">
        <v>252</v>
      </c>
      <c r="G148" s="21" t="s">
        <v>17</v>
      </c>
      <c r="H148" s="72">
        <v>86.6</v>
      </c>
      <c r="I148" s="72">
        <v>23.4</v>
      </c>
    </row>
    <row r="149" spans="1:9" s="36" customFormat="1" ht="87.75" customHeight="1">
      <c r="A149" s="13" t="s">
        <v>253</v>
      </c>
      <c r="B149" s="25"/>
      <c r="C149" s="47" t="e">
        <f>C150</f>
        <v>#REF!</v>
      </c>
      <c r="D149" s="47" t="e">
        <f>D150</f>
        <v>#REF!</v>
      </c>
      <c r="E149" s="47" t="e">
        <f>E150</f>
        <v>#REF!</v>
      </c>
      <c r="F149" s="25" t="s">
        <v>22</v>
      </c>
      <c r="G149" s="25"/>
      <c r="H149" s="69">
        <f aca="true" t="shared" si="12" ref="H149:I151">H150</f>
        <v>1589.65</v>
      </c>
      <c r="I149" s="69">
        <f t="shared" si="12"/>
        <v>0</v>
      </c>
    </row>
    <row r="150" spans="1:9" ht="33.75" customHeight="1">
      <c r="A150" s="30" t="s">
        <v>92</v>
      </c>
      <c r="B150" s="31"/>
      <c r="C150" s="52" t="e">
        <f>#REF!</f>
        <v>#REF!</v>
      </c>
      <c r="D150" s="52" t="e">
        <f>#REF!</f>
        <v>#REF!</v>
      </c>
      <c r="E150" s="52" t="e">
        <f>#REF!</f>
        <v>#REF!</v>
      </c>
      <c r="F150" s="31" t="s">
        <v>254</v>
      </c>
      <c r="G150" s="31"/>
      <c r="H150" s="74">
        <f t="shared" si="12"/>
        <v>1589.65</v>
      </c>
      <c r="I150" s="74">
        <f t="shared" si="12"/>
        <v>0</v>
      </c>
    </row>
    <row r="151" spans="1:9" ht="39" customHeight="1">
      <c r="A151" s="30" t="s">
        <v>373</v>
      </c>
      <c r="B151" s="31"/>
      <c r="C151" s="52"/>
      <c r="D151" s="52"/>
      <c r="E151" s="45"/>
      <c r="F151" s="31" t="s">
        <v>374</v>
      </c>
      <c r="G151" s="31"/>
      <c r="H151" s="71">
        <f t="shared" si="12"/>
        <v>1589.65</v>
      </c>
      <c r="I151" s="71">
        <f t="shared" si="12"/>
        <v>0</v>
      </c>
    </row>
    <row r="152" spans="1:9" ht="31.5">
      <c r="A152" s="28" t="s">
        <v>24</v>
      </c>
      <c r="B152" s="29"/>
      <c r="C152" s="53"/>
      <c r="D152" s="53"/>
      <c r="E152" s="46"/>
      <c r="F152" s="29" t="s">
        <v>374</v>
      </c>
      <c r="G152" s="29" t="s">
        <v>25</v>
      </c>
      <c r="H152" s="72">
        <v>1589.65</v>
      </c>
      <c r="I152" s="72">
        <v>0</v>
      </c>
    </row>
    <row r="153" spans="1:9" ht="20.25" customHeight="1">
      <c r="A153" s="32" t="s">
        <v>124</v>
      </c>
      <c r="B153" s="33"/>
      <c r="C153" s="42">
        <f>C154</f>
        <v>55869.829</v>
      </c>
      <c r="D153" s="42" t="e">
        <f>D154</f>
        <v>#REF!</v>
      </c>
      <c r="E153" s="42" t="e">
        <f>E154</f>
        <v>#REF!</v>
      </c>
      <c r="F153" s="33" t="s">
        <v>40</v>
      </c>
      <c r="G153" s="33"/>
      <c r="H153" s="68">
        <f>H154</f>
        <v>58166.18</v>
      </c>
      <c r="I153" s="68">
        <f>I154</f>
        <v>30699.110000000004</v>
      </c>
    </row>
    <row r="154" spans="1:9" s="36" customFormat="1" ht="32.25" customHeight="1">
      <c r="A154" s="13" t="s">
        <v>149</v>
      </c>
      <c r="B154" s="25"/>
      <c r="C154" s="47">
        <f>C155+C160+C165+C169</f>
        <v>55869.829</v>
      </c>
      <c r="D154" s="47" t="e">
        <f>D155+D160+D165+D169</f>
        <v>#REF!</v>
      </c>
      <c r="E154" s="47" t="e">
        <f>E155+E160+E165+E169</f>
        <v>#REF!</v>
      </c>
      <c r="F154" s="25" t="s">
        <v>125</v>
      </c>
      <c r="G154" s="25"/>
      <c r="H154" s="69">
        <f>H155+H160+H165+H169</f>
        <v>58166.18</v>
      </c>
      <c r="I154" s="69">
        <f>I155+I160+I165+I169</f>
        <v>30699.110000000004</v>
      </c>
    </row>
    <row r="155" spans="1:9" ht="49.5" customHeight="1">
      <c r="A155" s="10" t="s">
        <v>101</v>
      </c>
      <c r="B155" s="9"/>
      <c r="C155" s="44">
        <f aca="true" t="shared" si="13" ref="C155:E156">C156</f>
        <v>36540</v>
      </c>
      <c r="D155" s="44" t="e">
        <f t="shared" si="13"/>
        <v>#REF!</v>
      </c>
      <c r="E155" s="44" t="e">
        <f t="shared" si="13"/>
        <v>#REF!</v>
      </c>
      <c r="F155" s="9" t="s">
        <v>126</v>
      </c>
      <c r="G155" s="9"/>
      <c r="H155" s="70">
        <f>H156</f>
        <v>38266.29</v>
      </c>
      <c r="I155" s="70">
        <f>I156</f>
        <v>20823.83</v>
      </c>
    </row>
    <row r="156" spans="1:9" ht="83.25" customHeight="1">
      <c r="A156" s="14" t="s">
        <v>100</v>
      </c>
      <c r="B156" s="15"/>
      <c r="C156" s="45">
        <f t="shared" si="13"/>
        <v>36540</v>
      </c>
      <c r="D156" s="45" t="e">
        <f t="shared" si="13"/>
        <v>#REF!</v>
      </c>
      <c r="E156" s="45" t="e">
        <f t="shared" si="13"/>
        <v>#REF!</v>
      </c>
      <c r="F156" s="15" t="s">
        <v>393</v>
      </c>
      <c r="G156" s="15"/>
      <c r="H156" s="71">
        <f>H157</f>
        <v>38266.29</v>
      </c>
      <c r="I156" s="71">
        <f>I157</f>
        <v>20823.83</v>
      </c>
    </row>
    <row r="157" spans="1:9" ht="33" customHeight="1">
      <c r="A157" s="4" t="s">
        <v>99</v>
      </c>
      <c r="B157" s="5"/>
      <c r="C157" s="46">
        <f>C159</f>
        <v>36540</v>
      </c>
      <c r="D157" s="46" t="e">
        <f>D159+#REF!</f>
        <v>#REF!</v>
      </c>
      <c r="E157" s="46" t="e">
        <f>E159+#REF!</f>
        <v>#REF!</v>
      </c>
      <c r="F157" s="5" t="s">
        <v>127</v>
      </c>
      <c r="G157" s="5"/>
      <c r="H157" s="72">
        <f>H159+H158</f>
        <v>38266.29</v>
      </c>
      <c r="I157" s="72">
        <f>I159+I158</f>
        <v>20823.83</v>
      </c>
    </row>
    <row r="158" spans="1:9" ht="33" customHeight="1">
      <c r="A158" s="4" t="s">
        <v>16</v>
      </c>
      <c r="B158" s="5" t="s">
        <v>17</v>
      </c>
      <c r="C158" s="46"/>
      <c r="D158" s="46">
        <v>370</v>
      </c>
      <c r="E158" s="46">
        <f>C158+D158</f>
        <v>370</v>
      </c>
      <c r="F158" s="5" t="s">
        <v>127</v>
      </c>
      <c r="G158" s="5" t="s">
        <v>17</v>
      </c>
      <c r="H158" s="72">
        <v>726.29</v>
      </c>
      <c r="I158" s="72">
        <f>171.29+10</f>
        <v>181.29</v>
      </c>
    </row>
    <row r="159" spans="1:9" ht="51" customHeight="1">
      <c r="A159" s="4" t="s">
        <v>69</v>
      </c>
      <c r="B159" s="5" t="s">
        <v>13</v>
      </c>
      <c r="C159" s="46">
        <f>36400+100+40</f>
        <v>36540</v>
      </c>
      <c r="D159" s="46"/>
      <c r="E159" s="46">
        <f>C159+D159</f>
        <v>36540</v>
      </c>
      <c r="F159" s="5" t="s">
        <v>127</v>
      </c>
      <c r="G159" s="5" t="s">
        <v>13</v>
      </c>
      <c r="H159" s="72">
        <v>37540</v>
      </c>
      <c r="I159" s="72">
        <v>20642.54</v>
      </c>
    </row>
    <row r="160" spans="1:9" ht="56.25" customHeight="1">
      <c r="A160" s="10" t="s">
        <v>128</v>
      </c>
      <c r="B160" s="9"/>
      <c r="C160" s="44">
        <f aca="true" t="shared" si="14" ref="C160:E161">C161</f>
        <v>14000</v>
      </c>
      <c r="D160" s="44" t="e">
        <f t="shared" si="14"/>
        <v>#REF!</v>
      </c>
      <c r="E160" s="44" t="e">
        <f t="shared" si="14"/>
        <v>#REF!</v>
      </c>
      <c r="F160" s="9" t="s">
        <v>129</v>
      </c>
      <c r="G160" s="9"/>
      <c r="H160" s="70">
        <f>H161</f>
        <v>14390.06</v>
      </c>
      <c r="I160" s="70">
        <f>I161</f>
        <v>7190.620000000001</v>
      </c>
    </row>
    <row r="161" spans="1:9" ht="68.25" customHeight="1">
      <c r="A161" s="14" t="s">
        <v>130</v>
      </c>
      <c r="B161" s="15"/>
      <c r="C161" s="45">
        <f t="shared" si="14"/>
        <v>14000</v>
      </c>
      <c r="D161" s="45" t="e">
        <f t="shared" si="14"/>
        <v>#REF!</v>
      </c>
      <c r="E161" s="45" t="e">
        <f t="shared" si="14"/>
        <v>#REF!</v>
      </c>
      <c r="F161" s="15" t="s">
        <v>395</v>
      </c>
      <c r="G161" s="15"/>
      <c r="H161" s="71">
        <f>H162</f>
        <v>14390.06</v>
      </c>
      <c r="I161" s="71">
        <f>I162</f>
        <v>7190.620000000001</v>
      </c>
    </row>
    <row r="162" spans="1:9" ht="35.25" customHeight="1">
      <c r="A162" s="4" t="s">
        <v>132</v>
      </c>
      <c r="B162" s="5"/>
      <c r="C162" s="46">
        <f>C164</f>
        <v>14000</v>
      </c>
      <c r="D162" s="46" t="e">
        <f>D164+#REF!</f>
        <v>#REF!</v>
      </c>
      <c r="E162" s="46" t="e">
        <f>E164+#REF!</f>
        <v>#REF!</v>
      </c>
      <c r="F162" s="5" t="s">
        <v>131</v>
      </c>
      <c r="G162" s="5"/>
      <c r="H162" s="72">
        <f>H163+H164</f>
        <v>14390.06</v>
      </c>
      <c r="I162" s="72">
        <f>I163+I164</f>
        <v>7190.620000000001</v>
      </c>
    </row>
    <row r="163" spans="1:9" ht="35.25" customHeight="1">
      <c r="A163" s="4" t="s">
        <v>16</v>
      </c>
      <c r="B163" s="5" t="s">
        <v>17</v>
      </c>
      <c r="C163" s="46"/>
      <c r="D163" s="46">
        <v>420.37</v>
      </c>
      <c r="E163" s="46">
        <f>C163+D163</f>
        <v>420.37</v>
      </c>
      <c r="F163" s="5" t="s">
        <v>131</v>
      </c>
      <c r="G163" s="5" t="s">
        <v>17</v>
      </c>
      <c r="H163" s="72">
        <v>420.06</v>
      </c>
      <c r="I163" s="72">
        <v>123.56</v>
      </c>
    </row>
    <row r="164" spans="1:9" ht="53.25" customHeight="1">
      <c r="A164" s="4" t="s">
        <v>69</v>
      </c>
      <c r="B164" s="5" t="s">
        <v>13</v>
      </c>
      <c r="C164" s="46">
        <v>14000</v>
      </c>
      <c r="D164" s="46"/>
      <c r="E164" s="46">
        <f>C164+D164</f>
        <v>14000</v>
      </c>
      <c r="F164" s="5" t="s">
        <v>131</v>
      </c>
      <c r="G164" s="5" t="s">
        <v>13</v>
      </c>
      <c r="H164" s="72">
        <v>13970</v>
      </c>
      <c r="I164" s="72">
        <v>7067.06</v>
      </c>
    </row>
    <row r="165" spans="1:9" ht="65.25" customHeight="1">
      <c r="A165" s="10" t="s">
        <v>133</v>
      </c>
      <c r="B165" s="9"/>
      <c r="C165" s="44">
        <f>C166</f>
        <v>4100</v>
      </c>
      <c r="D165" s="44">
        <f aca="true" t="shared" si="15" ref="D165:E167">D166</f>
        <v>0</v>
      </c>
      <c r="E165" s="44">
        <f t="shared" si="15"/>
        <v>4100</v>
      </c>
      <c r="F165" s="9" t="s">
        <v>136</v>
      </c>
      <c r="G165" s="9"/>
      <c r="H165" s="70">
        <f aca="true" t="shared" si="16" ref="H165:I167">H166</f>
        <v>4100</v>
      </c>
      <c r="I165" s="70">
        <f t="shared" si="16"/>
        <v>2029.26</v>
      </c>
    </row>
    <row r="166" spans="1:9" ht="105" customHeight="1">
      <c r="A166" s="14" t="s">
        <v>134</v>
      </c>
      <c r="B166" s="15"/>
      <c r="C166" s="45">
        <f>C167</f>
        <v>4100</v>
      </c>
      <c r="D166" s="45">
        <f t="shared" si="15"/>
        <v>0</v>
      </c>
      <c r="E166" s="45">
        <f t="shared" si="15"/>
        <v>4100</v>
      </c>
      <c r="F166" s="15" t="s">
        <v>394</v>
      </c>
      <c r="G166" s="15"/>
      <c r="H166" s="71">
        <f t="shared" si="16"/>
        <v>4100</v>
      </c>
      <c r="I166" s="71">
        <f t="shared" si="16"/>
        <v>2029.26</v>
      </c>
    </row>
    <row r="167" spans="1:9" ht="33.75" customHeight="1">
      <c r="A167" s="4" t="s">
        <v>137</v>
      </c>
      <c r="B167" s="5"/>
      <c r="C167" s="46">
        <f>C168</f>
        <v>4100</v>
      </c>
      <c r="D167" s="46">
        <f t="shared" si="15"/>
        <v>0</v>
      </c>
      <c r="E167" s="46">
        <f t="shared" si="15"/>
        <v>4100</v>
      </c>
      <c r="F167" s="5" t="s">
        <v>135</v>
      </c>
      <c r="G167" s="5"/>
      <c r="H167" s="72">
        <f t="shared" si="16"/>
        <v>4100</v>
      </c>
      <c r="I167" s="72">
        <f t="shared" si="16"/>
        <v>2029.26</v>
      </c>
    </row>
    <row r="168" spans="1:9" ht="54.75" customHeight="1">
      <c r="A168" s="4" t="s">
        <v>69</v>
      </c>
      <c r="B168" s="5" t="s">
        <v>13</v>
      </c>
      <c r="C168" s="46">
        <v>4100</v>
      </c>
      <c r="D168" s="46"/>
      <c r="E168" s="46">
        <f>C168+D168</f>
        <v>4100</v>
      </c>
      <c r="F168" s="5" t="s">
        <v>135</v>
      </c>
      <c r="G168" s="5" t="s">
        <v>13</v>
      </c>
      <c r="H168" s="72">
        <v>4100</v>
      </c>
      <c r="I168" s="72">
        <v>2029.26</v>
      </c>
    </row>
    <row r="169" spans="1:9" ht="42" customHeight="1">
      <c r="A169" s="10" t="s">
        <v>61</v>
      </c>
      <c r="B169" s="9"/>
      <c r="C169" s="44">
        <f>C170+C173+C177</f>
        <v>1229.829</v>
      </c>
      <c r="D169" s="44">
        <f>D170+D173+D177</f>
        <v>0</v>
      </c>
      <c r="E169" s="44">
        <f>E170+E173+E177</f>
        <v>1229.829</v>
      </c>
      <c r="F169" s="9" t="s">
        <v>140</v>
      </c>
      <c r="G169" s="9"/>
      <c r="H169" s="70">
        <f>H170+H173+H177+H179</f>
        <v>1409.83</v>
      </c>
      <c r="I169" s="70">
        <f>I170+I173+I177+I179</f>
        <v>655.4000000000001</v>
      </c>
    </row>
    <row r="170" spans="1:9" ht="57" customHeight="1">
      <c r="A170" s="24" t="s">
        <v>139</v>
      </c>
      <c r="B170" s="15"/>
      <c r="C170" s="45">
        <f aca="true" t="shared" si="17" ref="C170:E171">C171</f>
        <v>420</v>
      </c>
      <c r="D170" s="45">
        <f t="shared" si="17"/>
        <v>0</v>
      </c>
      <c r="E170" s="45">
        <f t="shared" si="17"/>
        <v>420</v>
      </c>
      <c r="F170" s="15" t="s">
        <v>141</v>
      </c>
      <c r="G170" s="15"/>
      <c r="H170" s="71">
        <f>H171</f>
        <v>420</v>
      </c>
      <c r="I170" s="71">
        <f>I171</f>
        <v>104.5</v>
      </c>
    </row>
    <row r="171" spans="1:9" ht="33.75" customHeight="1">
      <c r="A171" s="4" t="s">
        <v>138</v>
      </c>
      <c r="B171" s="5"/>
      <c r="C171" s="46">
        <f t="shared" si="17"/>
        <v>420</v>
      </c>
      <c r="D171" s="46">
        <f t="shared" si="17"/>
        <v>0</v>
      </c>
      <c r="E171" s="46">
        <f t="shared" si="17"/>
        <v>420</v>
      </c>
      <c r="F171" s="5" t="s">
        <v>141</v>
      </c>
      <c r="G171" s="5"/>
      <c r="H171" s="72">
        <f>H172</f>
        <v>420</v>
      </c>
      <c r="I171" s="72">
        <f>I172</f>
        <v>104.5</v>
      </c>
    </row>
    <row r="172" spans="1:9" ht="35.25" customHeight="1">
      <c r="A172" s="4" t="s">
        <v>16</v>
      </c>
      <c r="B172" s="5" t="s">
        <v>17</v>
      </c>
      <c r="C172" s="46">
        <v>420</v>
      </c>
      <c r="D172" s="46"/>
      <c r="E172" s="46">
        <f>C172+D172</f>
        <v>420</v>
      </c>
      <c r="F172" s="5" t="s">
        <v>141</v>
      </c>
      <c r="G172" s="5" t="s">
        <v>17</v>
      </c>
      <c r="H172" s="72">
        <v>420</v>
      </c>
      <c r="I172" s="72">
        <v>104.5</v>
      </c>
    </row>
    <row r="173" spans="1:9" ht="41.25" customHeight="1">
      <c r="A173" s="14" t="s">
        <v>44</v>
      </c>
      <c r="B173" s="15"/>
      <c r="C173" s="45">
        <f>C174</f>
        <v>700</v>
      </c>
      <c r="D173" s="45">
        <f>D174</f>
        <v>0</v>
      </c>
      <c r="E173" s="45">
        <f>E174</f>
        <v>700</v>
      </c>
      <c r="F173" s="15" t="s">
        <v>143</v>
      </c>
      <c r="G173" s="15"/>
      <c r="H173" s="71">
        <f>H174</f>
        <v>700</v>
      </c>
      <c r="I173" s="71">
        <f>I174</f>
        <v>411.07000000000005</v>
      </c>
    </row>
    <row r="174" spans="1:9" ht="32.25" customHeight="1">
      <c r="A174" s="4" t="s">
        <v>142</v>
      </c>
      <c r="B174" s="5"/>
      <c r="C174" s="46">
        <f>C176</f>
        <v>700</v>
      </c>
      <c r="D174" s="46">
        <f>D176</f>
        <v>0</v>
      </c>
      <c r="E174" s="46">
        <f>E176</f>
        <v>700</v>
      </c>
      <c r="F174" s="5" t="s">
        <v>143</v>
      </c>
      <c r="G174" s="5"/>
      <c r="H174" s="72">
        <f>H176+H175</f>
        <v>700</v>
      </c>
      <c r="I174" s="72">
        <f>I176+I175</f>
        <v>411.07000000000005</v>
      </c>
    </row>
    <row r="175" spans="1:9" ht="102" customHeight="1">
      <c r="A175" s="4" t="s">
        <v>14</v>
      </c>
      <c r="B175" s="5"/>
      <c r="C175" s="46"/>
      <c r="D175" s="46"/>
      <c r="E175" s="46"/>
      <c r="F175" s="5" t="s">
        <v>143</v>
      </c>
      <c r="G175" s="5" t="s">
        <v>15</v>
      </c>
      <c r="H175" s="72">
        <v>149.81</v>
      </c>
      <c r="I175" s="72">
        <v>149.27</v>
      </c>
    </row>
    <row r="176" spans="1:9" s="2" customFormat="1" ht="33.75" customHeight="1">
      <c r="A176" s="4" t="s">
        <v>16</v>
      </c>
      <c r="B176" s="5" t="s">
        <v>17</v>
      </c>
      <c r="C176" s="46">
        <v>700</v>
      </c>
      <c r="D176" s="46"/>
      <c r="E176" s="46">
        <f>C176+D176</f>
        <v>700</v>
      </c>
      <c r="F176" s="5" t="s">
        <v>143</v>
      </c>
      <c r="G176" s="5" t="s">
        <v>17</v>
      </c>
      <c r="H176" s="72">
        <v>550.19</v>
      </c>
      <c r="I176" s="72">
        <v>261.8</v>
      </c>
    </row>
    <row r="177" spans="1:9" s="2" customFormat="1" ht="45.75" customHeight="1">
      <c r="A177" s="30" t="s">
        <v>342</v>
      </c>
      <c r="B177" s="31"/>
      <c r="C177" s="52">
        <f>C178</f>
        <v>109.829</v>
      </c>
      <c r="D177" s="52">
        <f>D178</f>
        <v>0</v>
      </c>
      <c r="E177" s="52">
        <f>E178</f>
        <v>109.829</v>
      </c>
      <c r="F177" s="31" t="s">
        <v>343</v>
      </c>
      <c r="G177" s="31"/>
      <c r="H177" s="74">
        <f>H178</f>
        <v>139.83</v>
      </c>
      <c r="I177" s="74">
        <f>I178</f>
        <v>139.83</v>
      </c>
    </row>
    <row r="178" spans="1:9" s="2" customFormat="1" ht="54.75" customHeight="1">
      <c r="A178" s="4" t="s">
        <v>69</v>
      </c>
      <c r="B178" s="5" t="s">
        <v>17</v>
      </c>
      <c r="C178" s="46">
        <v>109.829</v>
      </c>
      <c r="D178" s="46"/>
      <c r="E178" s="46">
        <f>C178+D178</f>
        <v>109.829</v>
      </c>
      <c r="F178" s="5" t="s">
        <v>343</v>
      </c>
      <c r="G178" s="5" t="s">
        <v>13</v>
      </c>
      <c r="H178" s="72">
        <v>139.83</v>
      </c>
      <c r="I178" s="72">
        <v>139.83</v>
      </c>
    </row>
    <row r="179" spans="1:9" s="2" customFormat="1" ht="45" customHeight="1">
      <c r="A179" s="14" t="s">
        <v>382</v>
      </c>
      <c r="B179" s="15"/>
      <c r="C179" s="45"/>
      <c r="D179" s="45"/>
      <c r="E179" s="45"/>
      <c r="F179" s="15" t="s">
        <v>381</v>
      </c>
      <c r="G179" s="15"/>
      <c r="H179" s="71">
        <f>H180</f>
        <v>150</v>
      </c>
      <c r="I179" s="71">
        <f>I180</f>
        <v>0</v>
      </c>
    </row>
    <row r="180" spans="1:9" s="2" customFormat="1" ht="57.75" customHeight="1">
      <c r="A180" s="4" t="s">
        <v>69</v>
      </c>
      <c r="B180" s="5" t="s">
        <v>17</v>
      </c>
      <c r="C180" s="46">
        <v>109.829</v>
      </c>
      <c r="D180" s="46"/>
      <c r="E180" s="46">
        <f>C180+D180</f>
        <v>109.829</v>
      </c>
      <c r="F180" s="5" t="s">
        <v>381</v>
      </c>
      <c r="G180" s="5" t="s">
        <v>13</v>
      </c>
      <c r="H180" s="72">
        <v>150</v>
      </c>
      <c r="I180" s="72">
        <v>0</v>
      </c>
    </row>
    <row r="181" spans="1:9" s="2" customFormat="1" ht="33.75" customHeight="1">
      <c r="A181" s="32" t="s">
        <v>144</v>
      </c>
      <c r="B181" s="33"/>
      <c r="C181" s="42" t="e">
        <f>C182+C186+C190</f>
        <v>#REF!</v>
      </c>
      <c r="D181" s="42" t="e">
        <f>D182+D186+D190+D230</f>
        <v>#REF!</v>
      </c>
      <c r="E181" s="42" t="e">
        <f>E182+E186+E190+E230</f>
        <v>#REF!</v>
      </c>
      <c r="F181" s="33" t="s">
        <v>21</v>
      </c>
      <c r="G181" s="33"/>
      <c r="H181" s="68">
        <f>H182+H186+H190+H230</f>
        <v>358330.42000000004</v>
      </c>
      <c r="I181" s="68">
        <f>I182+I186+I190+I230</f>
        <v>77458.20999999999</v>
      </c>
    </row>
    <row r="182" spans="1:9" s="26" customFormat="1" ht="78" customHeight="1">
      <c r="A182" s="13" t="s">
        <v>267</v>
      </c>
      <c r="B182" s="25"/>
      <c r="C182" s="47">
        <f>C183</f>
        <v>13000</v>
      </c>
      <c r="D182" s="47">
        <f aca="true" t="shared" si="18" ref="D182:E184">D183</f>
        <v>0</v>
      </c>
      <c r="E182" s="47">
        <f t="shared" si="18"/>
        <v>13000</v>
      </c>
      <c r="F182" s="25" t="s">
        <v>145</v>
      </c>
      <c r="G182" s="25"/>
      <c r="H182" s="69">
        <f aca="true" t="shared" si="19" ref="H182:I184">H183</f>
        <v>13000</v>
      </c>
      <c r="I182" s="69">
        <f t="shared" si="19"/>
        <v>0</v>
      </c>
    </row>
    <row r="183" spans="1:9" s="2" customFormat="1" ht="64.5" customHeight="1">
      <c r="A183" s="14" t="s">
        <v>147</v>
      </c>
      <c r="B183" s="15"/>
      <c r="C183" s="45">
        <f>C184</f>
        <v>13000</v>
      </c>
      <c r="D183" s="45">
        <f t="shared" si="18"/>
        <v>0</v>
      </c>
      <c r="E183" s="45">
        <f t="shared" si="18"/>
        <v>13000</v>
      </c>
      <c r="F183" s="15" t="s">
        <v>26</v>
      </c>
      <c r="G183" s="15"/>
      <c r="H183" s="71">
        <f t="shared" si="19"/>
        <v>13000</v>
      </c>
      <c r="I183" s="71">
        <f t="shared" si="19"/>
        <v>0</v>
      </c>
    </row>
    <row r="184" spans="1:9" s="2" customFormat="1" ht="47.25" customHeight="1">
      <c r="A184" s="4" t="s">
        <v>148</v>
      </c>
      <c r="B184" s="5"/>
      <c r="C184" s="46">
        <f>C185</f>
        <v>13000</v>
      </c>
      <c r="D184" s="46">
        <f t="shared" si="18"/>
        <v>0</v>
      </c>
      <c r="E184" s="46">
        <f t="shared" si="18"/>
        <v>13000</v>
      </c>
      <c r="F184" s="5" t="s">
        <v>41</v>
      </c>
      <c r="G184" s="5"/>
      <c r="H184" s="72">
        <f t="shared" si="19"/>
        <v>13000</v>
      </c>
      <c r="I184" s="72">
        <f t="shared" si="19"/>
        <v>0</v>
      </c>
    </row>
    <row r="185" spans="1:9" s="2" customFormat="1" ht="36" customHeight="1">
      <c r="A185" s="4" t="s">
        <v>16</v>
      </c>
      <c r="B185" s="5" t="s">
        <v>17</v>
      </c>
      <c r="C185" s="46">
        <v>13000</v>
      </c>
      <c r="D185" s="46"/>
      <c r="E185" s="46">
        <f>C185+D185</f>
        <v>13000</v>
      </c>
      <c r="F185" s="5" t="s">
        <v>41</v>
      </c>
      <c r="G185" s="5" t="s">
        <v>17</v>
      </c>
      <c r="H185" s="72">
        <v>13000</v>
      </c>
      <c r="I185" s="72">
        <v>0</v>
      </c>
    </row>
    <row r="186" spans="1:9" s="26" customFormat="1" ht="70.5" customHeight="1">
      <c r="A186" s="13" t="s">
        <v>153</v>
      </c>
      <c r="B186" s="25"/>
      <c r="C186" s="47" t="e">
        <f>C187</f>
        <v>#REF!</v>
      </c>
      <c r="D186" s="47" t="e">
        <f>D187</f>
        <v>#REF!</v>
      </c>
      <c r="E186" s="47" t="e">
        <f>E187</f>
        <v>#REF!</v>
      </c>
      <c r="F186" s="25" t="s">
        <v>43</v>
      </c>
      <c r="G186" s="25"/>
      <c r="H186" s="69">
        <f aca="true" t="shared" si="20" ref="H186:I188">H187</f>
        <v>15600</v>
      </c>
      <c r="I186" s="69">
        <f t="shared" si="20"/>
        <v>1164.3600000000001</v>
      </c>
    </row>
    <row r="187" spans="1:9" s="2" customFormat="1" ht="39.75" customHeight="1">
      <c r="A187" s="14" t="s">
        <v>154</v>
      </c>
      <c r="B187" s="15"/>
      <c r="C187" s="45" t="e">
        <f>#REF!+C188</f>
        <v>#REF!</v>
      </c>
      <c r="D187" s="45" t="e">
        <f>#REF!+D188</f>
        <v>#REF!</v>
      </c>
      <c r="E187" s="45" t="e">
        <f>#REF!+E188</f>
        <v>#REF!</v>
      </c>
      <c r="F187" s="15" t="s">
        <v>276</v>
      </c>
      <c r="G187" s="15"/>
      <c r="H187" s="71">
        <f t="shared" si="20"/>
        <v>15600</v>
      </c>
      <c r="I187" s="71">
        <f t="shared" si="20"/>
        <v>1164.3600000000001</v>
      </c>
    </row>
    <row r="188" spans="1:9" s="2" customFormat="1" ht="47.25" customHeight="1">
      <c r="A188" s="30" t="s">
        <v>344</v>
      </c>
      <c r="B188" s="31"/>
      <c r="C188" s="52">
        <f>C189</f>
        <v>12400</v>
      </c>
      <c r="D188" s="52">
        <f>D189</f>
        <v>-600</v>
      </c>
      <c r="E188" s="52">
        <f>E189</f>
        <v>11800</v>
      </c>
      <c r="F188" s="31" t="s">
        <v>345</v>
      </c>
      <c r="G188" s="31"/>
      <c r="H188" s="74">
        <f t="shared" si="20"/>
        <v>15600</v>
      </c>
      <c r="I188" s="74">
        <f t="shared" si="20"/>
        <v>1164.3600000000001</v>
      </c>
    </row>
    <row r="189" spans="1:9" s="2" customFormat="1" ht="32.25" customHeight="1">
      <c r="A189" s="4" t="s">
        <v>16</v>
      </c>
      <c r="B189" s="5" t="s">
        <v>17</v>
      </c>
      <c r="C189" s="46">
        <v>12400</v>
      </c>
      <c r="D189" s="46">
        <v>-600</v>
      </c>
      <c r="E189" s="46">
        <f>C189+D189</f>
        <v>11800</v>
      </c>
      <c r="F189" s="5" t="s">
        <v>345</v>
      </c>
      <c r="G189" s="5" t="s">
        <v>17</v>
      </c>
      <c r="H189" s="72">
        <f>4511.41+11088.59</f>
        <v>15600</v>
      </c>
      <c r="I189" s="72">
        <f>613.34+551.02</f>
        <v>1164.3600000000001</v>
      </c>
    </row>
    <row r="190" spans="1:9" s="2" customFormat="1" ht="24.75" customHeight="1">
      <c r="A190" s="10" t="s">
        <v>158</v>
      </c>
      <c r="B190" s="9"/>
      <c r="C190" s="44">
        <f>C191+C196+C210</f>
        <v>81400.12</v>
      </c>
      <c r="D190" s="44" t="e">
        <f>D191+D196+D210+D215+D227</f>
        <v>#REF!</v>
      </c>
      <c r="E190" s="44" t="e">
        <f>E191+E196+E210+E215+E227</f>
        <v>#REF!</v>
      </c>
      <c r="F190" s="9" t="s">
        <v>286</v>
      </c>
      <c r="G190" s="9"/>
      <c r="H190" s="70">
        <f>H191+H196+H210+H215+H227+H202+H204+H207+H224</f>
        <v>136892.84</v>
      </c>
      <c r="I190" s="70">
        <f>I191+I196+I210+I215+I227+I202+I204+I207+I224</f>
        <v>73516.57999999999</v>
      </c>
    </row>
    <row r="191" spans="1:9" s="2" customFormat="1" ht="37.5" customHeight="1">
      <c r="A191" s="14" t="s">
        <v>42</v>
      </c>
      <c r="B191" s="15"/>
      <c r="C191" s="45">
        <f>C192</f>
        <v>2000</v>
      </c>
      <c r="D191" s="45">
        <f>D192+D194</f>
        <v>890.49</v>
      </c>
      <c r="E191" s="45">
        <f>E192+E194</f>
        <v>2890.49</v>
      </c>
      <c r="F191" s="15" t="s">
        <v>287</v>
      </c>
      <c r="G191" s="15"/>
      <c r="H191" s="71">
        <f>H192+H194</f>
        <v>3020.35</v>
      </c>
      <c r="I191" s="71">
        <f>I192+I194</f>
        <v>1501.81</v>
      </c>
    </row>
    <row r="192" spans="1:9" s="2" customFormat="1" ht="36" customHeight="1">
      <c r="A192" s="4" t="s">
        <v>155</v>
      </c>
      <c r="B192" s="5"/>
      <c r="C192" s="46">
        <f>C193</f>
        <v>2000</v>
      </c>
      <c r="D192" s="46">
        <f>D193</f>
        <v>0</v>
      </c>
      <c r="E192" s="46">
        <f>E193</f>
        <v>2000</v>
      </c>
      <c r="F192" s="5" t="s">
        <v>288</v>
      </c>
      <c r="G192" s="5"/>
      <c r="H192" s="72">
        <f>H193</f>
        <v>2000</v>
      </c>
      <c r="I192" s="72">
        <f>I193</f>
        <v>481.46</v>
      </c>
    </row>
    <row r="193" spans="1:9" s="2" customFormat="1" ht="33" customHeight="1">
      <c r="A193" s="4" t="s">
        <v>16</v>
      </c>
      <c r="B193" s="5" t="s">
        <v>17</v>
      </c>
      <c r="C193" s="46">
        <v>2000</v>
      </c>
      <c r="D193" s="46"/>
      <c r="E193" s="46">
        <f>C193+D193</f>
        <v>2000</v>
      </c>
      <c r="F193" s="5" t="s">
        <v>288</v>
      </c>
      <c r="G193" s="5" t="s">
        <v>17</v>
      </c>
      <c r="H193" s="72">
        <v>2000</v>
      </c>
      <c r="I193" s="72">
        <v>481.46</v>
      </c>
    </row>
    <row r="194" spans="1:9" s="2" customFormat="1" ht="33" customHeight="1">
      <c r="A194" s="4" t="s">
        <v>310</v>
      </c>
      <c r="B194" s="5"/>
      <c r="C194" s="46"/>
      <c r="D194" s="46">
        <f>D195</f>
        <v>890.49</v>
      </c>
      <c r="E194" s="46">
        <f>C194+D194</f>
        <v>890.49</v>
      </c>
      <c r="F194" s="5" t="s">
        <v>311</v>
      </c>
      <c r="G194" s="5"/>
      <c r="H194" s="72">
        <f>H195</f>
        <v>1020.35</v>
      </c>
      <c r="I194" s="72">
        <f>I195</f>
        <v>1020.35</v>
      </c>
    </row>
    <row r="195" spans="1:9" s="2" customFormat="1" ht="33" customHeight="1">
      <c r="A195" s="4" t="s">
        <v>16</v>
      </c>
      <c r="B195" s="5" t="s">
        <v>17</v>
      </c>
      <c r="C195" s="46"/>
      <c r="D195" s="46">
        <v>890.49</v>
      </c>
      <c r="E195" s="46">
        <f>C195+D195</f>
        <v>890.49</v>
      </c>
      <c r="F195" s="5" t="s">
        <v>311</v>
      </c>
      <c r="G195" s="5" t="s">
        <v>17</v>
      </c>
      <c r="H195" s="72">
        <v>1020.35</v>
      </c>
      <c r="I195" s="72">
        <v>1020.35</v>
      </c>
    </row>
    <row r="196" spans="1:9" s="2" customFormat="1" ht="71.25" customHeight="1">
      <c r="A196" s="14" t="s">
        <v>156</v>
      </c>
      <c r="B196" s="15"/>
      <c r="C196" s="45">
        <f>C197+C200+C202+C204+C207</f>
        <v>59351.22</v>
      </c>
      <c r="D196" s="45">
        <f>D197+D200+D202+D204+D207</f>
        <v>11560.17</v>
      </c>
      <c r="E196" s="45">
        <f>E197+E200+E202+E204+E207</f>
        <v>70911.39</v>
      </c>
      <c r="F196" s="15" t="s">
        <v>289</v>
      </c>
      <c r="G196" s="15"/>
      <c r="H196" s="71">
        <f>H197+H200</f>
        <v>59820.64</v>
      </c>
      <c r="I196" s="71">
        <f>I197+I200</f>
        <v>35539.45</v>
      </c>
    </row>
    <row r="197" spans="1:9" s="2" customFormat="1" ht="45.75" customHeight="1">
      <c r="A197" s="4" t="s">
        <v>157</v>
      </c>
      <c r="B197" s="5"/>
      <c r="C197" s="46">
        <f>C198+C199</f>
        <v>41651</v>
      </c>
      <c r="D197" s="46">
        <f>D198+D199</f>
        <v>11560.17</v>
      </c>
      <c r="E197" s="46">
        <f>E198+E199</f>
        <v>53211.17</v>
      </c>
      <c r="F197" s="5" t="s">
        <v>290</v>
      </c>
      <c r="G197" s="5"/>
      <c r="H197" s="72">
        <f>H198+H199</f>
        <v>59820.42</v>
      </c>
      <c r="I197" s="72">
        <f>I198+I199</f>
        <v>35539.45</v>
      </c>
    </row>
    <row r="198" spans="1:9" s="2" customFormat="1" ht="31.5">
      <c r="A198" s="4" t="s">
        <v>16</v>
      </c>
      <c r="B198" s="5" t="s">
        <v>17</v>
      </c>
      <c r="C198" s="46">
        <f>13500+4610+13500+610+200</f>
        <v>32420</v>
      </c>
      <c r="D198" s="46">
        <f>11563.17-3</f>
        <v>11560.17</v>
      </c>
      <c r="E198" s="46">
        <f>C198+D198</f>
        <v>43980.17</v>
      </c>
      <c r="F198" s="5" t="s">
        <v>290</v>
      </c>
      <c r="G198" s="5" t="s">
        <v>17</v>
      </c>
      <c r="H198" s="72">
        <f>1928.9+39205.38+135.78+1723.73</f>
        <v>42993.79</v>
      </c>
      <c r="I198" s="72">
        <f>1831.17+22361.52+135.78+1723.73</f>
        <v>26052.2</v>
      </c>
    </row>
    <row r="199" spans="1:9" s="2" customFormat="1" ht="47.25">
      <c r="A199" s="4" t="s">
        <v>69</v>
      </c>
      <c r="B199" s="5" t="s">
        <v>13</v>
      </c>
      <c r="C199" s="46">
        <f>7431+1800</f>
        <v>9231</v>
      </c>
      <c r="D199" s="46"/>
      <c r="E199" s="46">
        <f>C199+D199</f>
        <v>9231</v>
      </c>
      <c r="F199" s="5" t="s">
        <v>290</v>
      </c>
      <c r="G199" s="5" t="s">
        <v>13</v>
      </c>
      <c r="H199" s="72">
        <v>16826.63</v>
      </c>
      <c r="I199" s="72">
        <v>9487.25</v>
      </c>
    </row>
    <row r="200" spans="1:9" s="2" customFormat="1" ht="55.5" customHeight="1">
      <c r="A200" s="30" t="s">
        <v>346</v>
      </c>
      <c r="B200" s="31"/>
      <c r="C200" s="52">
        <f>C201</f>
        <v>0.22</v>
      </c>
      <c r="D200" s="52">
        <f>D201</f>
        <v>0</v>
      </c>
      <c r="E200" s="52">
        <f>E201</f>
        <v>0.22</v>
      </c>
      <c r="F200" s="31" t="s">
        <v>375</v>
      </c>
      <c r="G200" s="31"/>
      <c r="H200" s="74">
        <f>H201</f>
        <v>0.22</v>
      </c>
      <c r="I200" s="74">
        <f>I201</f>
        <v>0</v>
      </c>
    </row>
    <row r="201" spans="1:9" s="2" customFormat="1" ht="31.5" customHeight="1">
      <c r="A201" s="4" t="s">
        <v>16</v>
      </c>
      <c r="B201" s="5" t="s">
        <v>17</v>
      </c>
      <c r="C201" s="46">
        <v>0.22</v>
      </c>
      <c r="D201" s="46"/>
      <c r="E201" s="46">
        <f>C201+D201</f>
        <v>0.22</v>
      </c>
      <c r="F201" s="5" t="s">
        <v>375</v>
      </c>
      <c r="G201" s="5" t="s">
        <v>17</v>
      </c>
      <c r="H201" s="72">
        <v>0.22</v>
      </c>
      <c r="I201" s="72">
        <v>0</v>
      </c>
    </row>
    <row r="202" spans="1:9" s="2" customFormat="1" ht="51" customHeight="1">
      <c r="A202" s="30" t="s">
        <v>348</v>
      </c>
      <c r="B202" s="31"/>
      <c r="C202" s="52">
        <f>C203</f>
        <v>2000</v>
      </c>
      <c r="D202" s="52">
        <f>D203</f>
        <v>0</v>
      </c>
      <c r="E202" s="52">
        <f>E203</f>
        <v>2000</v>
      </c>
      <c r="F202" s="31" t="s">
        <v>347</v>
      </c>
      <c r="G202" s="31"/>
      <c r="H202" s="74">
        <f>H203</f>
        <v>6972.66</v>
      </c>
      <c r="I202" s="74">
        <f>I203</f>
        <v>0</v>
      </c>
    </row>
    <row r="203" spans="1:9" s="2" customFormat="1" ht="32.25" customHeight="1">
      <c r="A203" s="4" t="s">
        <v>16</v>
      </c>
      <c r="B203" s="5" t="s">
        <v>17</v>
      </c>
      <c r="C203" s="46">
        <v>2000</v>
      </c>
      <c r="D203" s="46"/>
      <c r="E203" s="46">
        <f>C203+D203</f>
        <v>2000</v>
      </c>
      <c r="F203" s="5" t="s">
        <v>347</v>
      </c>
      <c r="G203" s="5" t="s">
        <v>17</v>
      </c>
      <c r="H203" s="72">
        <v>6972.66</v>
      </c>
      <c r="I203" s="72">
        <v>0</v>
      </c>
    </row>
    <row r="204" spans="1:9" s="2" customFormat="1" ht="33.75" customHeight="1">
      <c r="A204" s="14" t="s">
        <v>277</v>
      </c>
      <c r="B204" s="15"/>
      <c r="C204" s="45">
        <f>C206</f>
        <v>13000</v>
      </c>
      <c r="D204" s="45">
        <f>D206</f>
        <v>0</v>
      </c>
      <c r="E204" s="45">
        <f>E206</f>
        <v>13000</v>
      </c>
      <c r="F204" s="15" t="s">
        <v>291</v>
      </c>
      <c r="G204" s="15"/>
      <c r="H204" s="71">
        <f>H206</f>
        <v>13000</v>
      </c>
      <c r="I204" s="71">
        <f>I206</f>
        <v>4900</v>
      </c>
    </row>
    <row r="205" spans="1:9" s="2" customFormat="1" ht="27.75" customHeight="1">
      <c r="A205" s="4" t="s">
        <v>159</v>
      </c>
      <c r="B205" s="5"/>
      <c r="C205" s="46">
        <f>C206</f>
        <v>13000</v>
      </c>
      <c r="D205" s="46">
        <f>D206</f>
        <v>0</v>
      </c>
      <c r="E205" s="46">
        <f>E206</f>
        <v>13000</v>
      </c>
      <c r="F205" s="5" t="s">
        <v>292</v>
      </c>
      <c r="G205" s="5"/>
      <c r="H205" s="72">
        <f>H206</f>
        <v>13000</v>
      </c>
      <c r="I205" s="72">
        <f>I206</f>
        <v>4900</v>
      </c>
    </row>
    <row r="206" spans="1:9" s="2" customFormat="1" ht="38.25" customHeight="1">
      <c r="A206" s="4" t="s">
        <v>16</v>
      </c>
      <c r="B206" s="5" t="s">
        <v>17</v>
      </c>
      <c r="C206" s="46">
        <v>13000</v>
      </c>
      <c r="D206" s="46"/>
      <c r="E206" s="46">
        <v>13000</v>
      </c>
      <c r="F206" s="5" t="s">
        <v>292</v>
      </c>
      <c r="G206" s="5" t="s">
        <v>17</v>
      </c>
      <c r="H206" s="72">
        <v>13000</v>
      </c>
      <c r="I206" s="72">
        <v>4900</v>
      </c>
    </row>
    <row r="207" spans="1:9" s="2" customFormat="1" ht="74.25" customHeight="1">
      <c r="A207" s="14" t="s">
        <v>160</v>
      </c>
      <c r="B207" s="15"/>
      <c r="C207" s="45">
        <f aca="true" t="shared" si="21" ref="C207:E208">C208</f>
        <v>2700</v>
      </c>
      <c r="D207" s="45">
        <f t="shared" si="21"/>
        <v>0</v>
      </c>
      <c r="E207" s="45">
        <f t="shared" si="21"/>
        <v>2700</v>
      </c>
      <c r="F207" s="15" t="s">
        <v>293</v>
      </c>
      <c r="G207" s="15"/>
      <c r="H207" s="71">
        <f>H208</f>
        <v>9543.87</v>
      </c>
      <c r="I207" s="71">
        <f>I208</f>
        <v>1964.54</v>
      </c>
    </row>
    <row r="208" spans="1:9" s="2" customFormat="1" ht="36" customHeight="1">
      <c r="A208" s="4" t="s">
        <v>161</v>
      </c>
      <c r="B208" s="5"/>
      <c r="C208" s="46">
        <f t="shared" si="21"/>
        <v>2700</v>
      </c>
      <c r="D208" s="46">
        <f t="shared" si="21"/>
        <v>0</v>
      </c>
      <c r="E208" s="46">
        <f t="shared" si="21"/>
        <v>2700</v>
      </c>
      <c r="F208" s="5" t="s">
        <v>294</v>
      </c>
      <c r="G208" s="5"/>
      <c r="H208" s="72">
        <f>H209</f>
        <v>9543.87</v>
      </c>
      <c r="I208" s="72">
        <f>I209</f>
        <v>1964.54</v>
      </c>
    </row>
    <row r="209" spans="1:9" s="2" customFormat="1" ht="37.5" customHeight="1">
      <c r="A209" s="4" t="s">
        <v>16</v>
      </c>
      <c r="B209" s="5" t="s">
        <v>17</v>
      </c>
      <c r="C209" s="46">
        <v>2700</v>
      </c>
      <c r="D209" s="46"/>
      <c r="E209" s="46">
        <f>C209+D209</f>
        <v>2700</v>
      </c>
      <c r="F209" s="5" t="s">
        <v>294</v>
      </c>
      <c r="G209" s="5" t="s">
        <v>17</v>
      </c>
      <c r="H209" s="72">
        <v>9543.87</v>
      </c>
      <c r="I209" s="72">
        <v>1964.54</v>
      </c>
    </row>
    <row r="210" spans="1:9" s="2" customFormat="1" ht="61.5" customHeight="1">
      <c r="A210" s="14" t="s">
        <v>413</v>
      </c>
      <c r="B210" s="15"/>
      <c r="C210" s="45">
        <f>C211</f>
        <v>20048.9</v>
      </c>
      <c r="D210" s="45">
        <f>D211</f>
        <v>0</v>
      </c>
      <c r="E210" s="45">
        <f>E211</f>
        <v>20048.9</v>
      </c>
      <c r="F210" s="15" t="s">
        <v>295</v>
      </c>
      <c r="G210" s="15"/>
      <c r="H210" s="71">
        <f>H211</f>
        <v>20048.9</v>
      </c>
      <c r="I210" s="71">
        <f>I211</f>
        <v>9754.09</v>
      </c>
    </row>
    <row r="211" spans="1:9" s="2" customFormat="1" ht="50.25" customHeight="1">
      <c r="A211" s="4" t="s">
        <v>414</v>
      </c>
      <c r="B211" s="5"/>
      <c r="C211" s="46">
        <f>C212+C213</f>
        <v>20048.9</v>
      </c>
      <c r="D211" s="46">
        <f>D212+D213</f>
        <v>0</v>
      </c>
      <c r="E211" s="46">
        <f>E212+E213</f>
        <v>20048.9</v>
      </c>
      <c r="F211" s="5" t="s">
        <v>296</v>
      </c>
      <c r="G211" s="5"/>
      <c r="H211" s="72">
        <f>H212+H213+H214</f>
        <v>20048.9</v>
      </c>
      <c r="I211" s="72">
        <f>I212+I213+I214</f>
        <v>9754.09</v>
      </c>
    </row>
    <row r="212" spans="1:9" s="2" customFormat="1" ht="98.25" customHeight="1">
      <c r="A212" s="4" t="s">
        <v>59</v>
      </c>
      <c r="B212" s="5" t="s">
        <v>15</v>
      </c>
      <c r="C212" s="46">
        <f>12588.4+3802</f>
        <v>16390.4</v>
      </c>
      <c r="D212" s="46"/>
      <c r="E212" s="46">
        <f>C212+D212</f>
        <v>16390.4</v>
      </c>
      <c r="F212" s="5" t="s">
        <v>296</v>
      </c>
      <c r="G212" s="5" t="s">
        <v>15</v>
      </c>
      <c r="H212" s="72">
        <v>16351.2</v>
      </c>
      <c r="I212" s="72">
        <v>7921.38</v>
      </c>
    </row>
    <row r="213" spans="1:9" s="2" customFormat="1" ht="38.25" customHeight="1">
      <c r="A213" s="4" t="s">
        <v>16</v>
      </c>
      <c r="B213" s="5" t="s">
        <v>17</v>
      </c>
      <c r="C213" s="46">
        <v>3658.5</v>
      </c>
      <c r="D213" s="46"/>
      <c r="E213" s="46">
        <f>C213+D213</f>
        <v>3658.5</v>
      </c>
      <c r="F213" s="5" t="s">
        <v>296</v>
      </c>
      <c r="G213" s="5" t="s">
        <v>17</v>
      </c>
      <c r="H213" s="72">
        <v>3680.18</v>
      </c>
      <c r="I213" s="72">
        <v>1815.56</v>
      </c>
    </row>
    <row r="214" spans="1:9" s="2" customFormat="1" ht="25.5" customHeight="1">
      <c r="A214" s="4" t="s">
        <v>58</v>
      </c>
      <c r="B214" s="5"/>
      <c r="C214" s="46"/>
      <c r="D214" s="46"/>
      <c r="E214" s="46"/>
      <c r="F214" s="5" t="s">
        <v>296</v>
      </c>
      <c r="G214" s="5" t="s">
        <v>19</v>
      </c>
      <c r="H214" s="72">
        <v>17.52</v>
      </c>
      <c r="I214" s="72">
        <v>17.15</v>
      </c>
    </row>
    <row r="215" spans="1:9" s="2" customFormat="1" ht="31.5">
      <c r="A215" s="14" t="s">
        <v>312</v>
      </c>
      <c r="B215" s="15"/>
      <c r="C215" s="45"/>
      <c r="D215" s="45">
        <f>D216</f>
        <v>5092.5</v>
      </c>
      <c r="E215" s="45">
        <f aca="true" t="shared" si="22" ref="E215:E237">C215+D215</f>
        <v>5092.5</v>
      </c>
      <c r="F215" s="15" t="s">
        <v>313</v>
      </c>
      <c r="G215" s="15"/>
      <c r="H215" s="71">
        <f>H216+H220+H222</f>
        <v>14918.92</v>
      </c>
      <c r="I215" s="71">
        <f>I216+I220+I222</f>
        <v>10670.4</v>
      </c>
    </row>
    <row r="216" spans="1:9" s="2" customFormat="1" ht="21" customHeight="1">
      <c r="A216" s="4" t="s">
        <v>314</v>
      </c>
      <c r="B216" s="5"/>
      <c r="C216" s="46"/>
      <c r="D216" s="46">
        <f>D217</f>
        <v>5092.5</v>
      </c>
      <c r="E216" s="46">
        <f t="shared" si="22"/>
        <v>5092.5</v>
      </c>
      <c r="F216" s="5" t="s">
        <v>315</v>
      </c>
      <c r="G216" s="5"/>
      <c r="H216" s="72">
        <f>H217+H219+H218</f>
        <v>6825.209999999999</v>
      </c>
      <c r="I216" s="72">
        <f>I217+I219+I218</f>
        <v>5300.549999999999</v>
      </c>
    </row>
    <row r="217" spans="1:9" s="2" customFormat="1" ht="38.25" customHeight="1">
      <c r="A217" s="4" t="s">
        <v>16</v>
      </c>
      <c r="B217" s="5" t="s">
        <v>17</v>
      </c>
      <c r="C217" s="46"/>
      <c r="D217" s="46">
        <v>5092.5</v>
      </c>
      <c r="E217" s="46">
        <f t="shared" si="22"/>
        <v>5092.5</v>
      </c>
      <c r="F217" s="5" t="s">
        <v>315</v>
      </c>
      <c r="G217" s="5" t="s">
        <v>17</v>
      </c>
      <c r="H217" s="72">
        <v>5073.65</v>
      </c>
      <c r="I217" s="72">
        <v>3548.99</v>
      </c>
    </row>
    <row r="218" spans="1:9" s="2" customFormat="1" ht="51.75" customHeight="1">
      <c r="A218" s="4" t="s">
        <v>146</v>
      </c>
      <c r="B218" s="5"/>
      <c r="C218" s="46"/>
      <c r="D218" s="46"/>
      <c r="E218" s="46"/>
      <c r="F218" s="5" t="s">
        <v>315</v>
      </c>
      <c r="G218" s="5" t="s">
        <v>48</v>
      </c>
      <c r="H218" s="72">
        <v>469.44</v>
      </c>
      <c r="I218" s="72">
        <v>469.44</v>
      </c>
    </row>
    <row r="219" spans="1:9" s="2" customFormat="1" ht="29.25" customHeight="1">
      <c r="A219" s="4" t="s">
        <v>58</v>
      </c>
      <c r="B219" s="5" t="s">
        <v>19</v>
      </c>
      <c r="C219" s="46"/>
      <c r="D219" s="46">
        <v>3000</v>
      </c>
      <c r="E219" s="46">
        <f>C219+D219</f>
        <v>3000</v>
      </c>
      <c r="F219" s="5" t="s">
        <v>315</v>
      </c>
      <c r="G219" s="5" t="s">
        <v>19</v>
      </c>
      <c r="H219" s="72">
        <v>1282.12</v>
      </c>
      <c r="I219" s="72">
        <v>1282.12</v>
      </c>
    </row>
    <row r="220" spans="1:9" s="2" customFormat="1" ht="32.25" customHeight="1">
      <c r="A220" s="14" t="s">
        <v>396</v>
      </c>
      <c r="B220" s="15"/>
      <c r="C220" s="45"/>
      <c r="D220" s="45"/>
      <c r="E220" s="45"/>
      <c r="F220" s="15" t="s">
        <v>397</v>
      </c>
      <c r="G220" s="15"/>
      <c r="H220" s="71">
        <f>H221</f>
        <v>5369.85</v>
      </c>
      <c r="I220" s="71">
        <f>I221</f>
        <v>5369.85</v>
      </c>
    </row>
    <row r="221" spans="1:9" s="2" customFormat="1" ht="56.25" customHeight="1">
      <c r="A221" s="4" t="s">
        <v>146</v>
      </c>
      <c r="B221" s="5"/>
      <c r="C221" s="46"/>
      <c r="D221" s="46"/>
      <c r="E221" s="46"/>
      <c r="F221" s="5" t="s">
        <v>397</v>
      </c>
      <c r="G221" s="5" t="s">
        <v>48</v>
      </c>
      <c r="H221" s="72">
        <v>5369.85</v>
      </c>
      <c r="I221" s="72">
        <v>5369.85</v>
      </c>
    </row>
    <row r="222" spans="1:9" s="87" customFormat="1" ht="117" customHeight="1">
      <c r="A222" s="14" t="s">
        <v>398</v>
      </c>
      <c r="B222" s="15"/>
      <c r="C222" s="45"/>
      <c r="D222" s="45"/>
      <c r="E222" s="45"/>
      <c r="F222" s="15" t="s">
        <v>399</v>
      </c>
      <c r="G222" s="15"/>
      <c r="H222" s="71">
        <f>H223</f>
        <v>2723.86</v>
      </c>
      <c r="I222" s="71">
        <f>I223</f>
        <v>0</v>
      </c>
    </row>
    <row r="223" spans="1:9" s="2" customFormat="1" ht="55.5" customHeight="1">
      <c r="A223" s="4" t="s">
        <v>146</v>
      </c>
      <c r="B223" s="5"/>
      <c r="C223" s="46"/>
      <c r="D223" s="46"/>
      <c r="E223" s="46"/>
      <c r="F223" s="5" t="s">
        <v>399</v>
      </c>
      <c r="G223" s="5" t="s">
        <v>48</v>
      </c>
      <c r="H223" s="72">
        <v>2723.86</v>
      </c>
      <c r="I223" s="72">
        <v>0</v>
      </c>
    </row>
    <row r="224" spans="1:9" s="2" customFormat="1" ht="37.5" customHeight="1">
      <c r="A224" s="14" t="s">
        <v>400</v>
      </c>
      <c r="B224" s="15"/>
      <c r="C224" s="45"/>
      <c r="D224" s="45"/>
      <c r="E224" s="45"/>
      <c r="F224" s="15" t="s">
        <v>402</v>
      </c>
      <c r="G224" s="15"/>
      <c r="H224" s="71">
        <f>H225</f>
        <v>558.5</v>
      </c>
      <c r="I224" s="71">
        <f>I225</f>
        <v>177.29</v>
      </c>
    </row>
    <row r="225" spans="1:9" s="2" customFormat="1" ht="27.75" customHeight="1">
      <c r="A225" s="4" t="s">
        <v>401</v>
      </c>
      <c r="B225" s="5"/>
      <c r="C225" s="46"/>
      <c r="D225" s="46"/>
      <c r="E225" s="46"/>
      <c r="F225" s="5" t="s">
        <v>403</v>
      </c>
      <c r="G225" s="5"/>
      <c r="H225" s="72">
        <f>H226</f>
        <v>558.5</v>
      </c>
      <c r="I225" s="72">
        <f>I226</f>
        <v>177.29</v>
      </c>
    </row>
    <row r="226" spans="1:9" s="2" customFormat="1" ht="55.5" customHeight="1">
      <c r="A226" s="4" t="s">
        <v>16</v>
      </c>
      <c r="B226" s="5"/>
      <c r="C226" s="46"/>
      <c r="D226" s="46"/>
      <c r="E226" s="46"/>
      <c r="F226" s="5" t="s">
        <v>403</v>
      </c>
      <c r="G226" s="5" t="s">
        <v>17</v>
      </c>
      <c r="H226" s="72">
        <v>558.5</v>
      </c>
      <c r="I226" s="72">
        <v>177.29</v>
      </c>
    </row>
    <row r="227" spans="1:9" s="2" customFormat="1" ht="38.25" customHeight="1">
      <c r="A227" s="14" t="s">
        <v>317</v>
      </c>
      <c r="B227" s="15"/>
      <c r="C227" s="45"/>
      <c r="D227" s="45" t="e">
        <f>#REF!+D228</f>
        <v>#REF!</v>
      </c>
      <c r="E227" s="45" t="e">
        <f>#REF!+E228</f>
        <v>#REF!</v>
      </c>
      <c r="F227" s="15" t="s">
        <v>318</v>
      </c>
      <c r="G227" s="15"/>
      <c r="H227" s="71">
        <f>H228</f>
        <v>9009</v>
      </c>
      <c r="I227" s="71">
        <f>I228</f>
        <v>9009</v>
      </c>
    </row>
    <row r="228" spans="1:9" s="2" customFormat="1" ht="34.5" customHeight="1">
      <c r="A228" s="28" t="s">
        <v>349</v>
      </c>
      <c r="B228" s="29"/>
      <c r="C228" s="53"/>
      <c r="D228" s="53">
        <f>D229</f>
        <v>3000</v>
      </c>
      <c r="E228" s="53">
        <f t="shared" si="22"/>
        <v>3000</v>
      </c>
      <c r="F228" s="29" t="s">
        <v>350</v>
      </c>
      <c r="G228" s="29"/>
      <c r="H228" s="84">
        <f>H229</f>
        <v>9009</v>
      </c>
      <c r="I228" s="84">
        <f>I229</f>
        <v>9009</v>
      </c>
    </row>
    <row r="229" spans="1:9" s="2" customFormat="1" ht="26.25" customHeight="1">
      <c r="A229" s="4" t="s">
        <v>58</v>
      </c>
      <c r="B229" s="5" t="s">
        <v>19</v>
      </c>
      <c r="C229" s="46"/>
      <c r="D229" s="46">
        <v>3000</v>
      </c>
      <c r="E229" s="46">
        <f t="shared" si="22"/>
        <v>3000</v>
      </c>
      <c r="F229" s="5" t="s">
        <v>350</v>
      </c>
      <c r="G229" s="5" t="s">
        <v>19</v>
      </c>
      <c r="H229" s="72">
        <v>9009</v>
      </c>
      <c r="I229" s="72">
        <v>9009</v>
      </c>
    </row>
    <row r="230" spans="1:9" s="2" customFormat="1" ht="67.5" customHeight="1">
      <c r="A230" s="10" t="s">
        <v>319</v>
      </c>
      <c r="B230" s="9"/>
      <c r="C230" s="44"/>
      <c r="D230" s="44">
        <f>D231</f>
        <v>113560</v>
      </c>
      <c r="E230" s="44">
        <f t="shared" si="22"/>
        <v>113560</v>
      </c>
      <c r="F230" s="9" t="s">
        <v>320</v>
      </c>
      <c r="G230" s="9"/>
      <c r="H230" s="70">
        <f>H231</f>
        <v>192837.58000000002</v>
      </c>
      <c r="I230" s="70">
        <f>I231</f>
        <v>2777.27</v>
      </c>
    </row>
    <row r="231" spans="1:9" s="2" customFormat="1" ht="39.75" customHeight="1">
      <c r="A231" s="14" t="s">
        <v>316</v>
      </c>
      <c r="B231" s="9"/>
      <c r="C231" s="44"/>
      <c r="D231" s="45">
        <f>D232+D235</f>
        <v>113560</v>
      </c>
      <c r="E231" s="45">
        <f t="shared" si="22"/>
        <v>113560</v>
      </c>
      <c r="F231" s="15" t="s">
        <v>321</v>
      </c>
      <c r="G231" s="9"/>
      <c r="H231" s="71">
        <f>H232+H235</f>
        <v>192837.58000000002</v>
      </c>
      <c r="I231" s="71">
        <f>I232+I235</f>
        <v>2777.27</v>
      </c>
    </row>
    <row r="232" spans="1:9" s="2" customFormat="1" ht="78.75" customHeight="1">
      <c r="A232" s="28" t="s">
        <v>351</v>
      </c>
      <c r="B232" s="29"/>
      <c r="C232" s="53"/>
      <c r="D232" s="53">
        <f>D234</f>
        <v>95000</v>
      </c>
      <c r="E232" s="53">
        <f t="shared" si="22"/>
        <v>95000</v>
      </c>
      <c r="F232" s="29" t="s">
        <v>352</v>
      </c>
      <c r="G232" s="29"/>
      <c r="H232" s="84">
        <f>H233+H234</f>
        <v>115478.88</v>
      </c>
      <c r="I232" s="84">
        <f>I233+I234</f>
        <v>2577.27</v>
      </c>
    </row>
    <row r="233" spans="1:9" s="2" customFormat="1" ht="39.75" customHeight="1">
      <c r="A233" s="28" t="s">
        <v>16</v>
      </c>
      <c r="B233" s="29"/>
      <c r="C233" s="53"/>
      <c r="D233" s="53"/>
      <c r="E233" s="53"/>
      <c r="F233" s="29" t="s">
        <v>352</v>
      </c>
      <c r="G233" s="29" t="s">
        <v>17</v>
      </c>
      <c r="H233" s="84">
        <v>2611</v>
      </c>
      <c r="I233" s="84">
        <v>2577.27</v>
      </c>
    </row>
    <row r="234" spans="1:9" s="2" customFormat="1" ht="51" customHeight="1">
      <c r="A234" s="4" t="s">
        <v>146</v>
      </c>
      <c r="B234" s="5" t="s">
        <v>48</v>
      </c>
      <c r="C234" s="46"/>
      <c r="D234" s="46">
        <v>95000</v>
      </c>
      <c r="E234" s="46">
        <f t="shared" si="22"/>
        <v>95000</v>
      </c>
      <c r="F234" s="5" t="s">
        <v>352</v>
      </c>
      <c r="G234" s="5" t="s">
        <v>48</v>
      </c>
      <c r="H234" s="72">
        <v>112867.88</v>
      </c>
      <c r="I234" s="72">
        <v>0</v>
      </c>
    </row>
    <row r="235" spans="1:9" s="2" customFormat="1" ht="40.5" customHeight="1">
      <c r="A235" s="28" t="s">
        <v>353</v>
      </c>
      <c r="B235" s="29"/>
      <c r="C235" s="53"/>
      <c r="D235" s="53">
        <f>D237</f>
        <v>18560</v>
      </c>
      <c r="E235" s="53">
        <f t="shared" si="22"/>
        <v>18560</v>
      </c>
      <c r="F235" s="29" t="s">
        <v>354</v>
      </c>
      <c r="G235" s="29"/>
      <c r="H235" s="84">
        <f>H236+H237</f>
        <v>77358.7</v>
      </c>
      <c r="I235" s="84">
        <f>I236+I237</f>
        <v>200</v>
      </c>
    </row>
    <row r="236" spans="1:9" s="2" customFormat="1" ht="40.5" customHeight="1">
      <c r="A236" s="28" t="s">
        <v>16</v>
      </c>
      <c r="B236" s="29"/>
      <c r="C236" s="53"/>
      <c r="D236" s="53"/>
      <c r="E236" s="53"/>
      <c r="F236" s="29" t="s">
        <v>354</v>
      </c>
      <c r="G236" s="29" t="s">
        <v>17</v>
      </c>
      <c r="H236" s="84">
        <v>200</v>
      </c>
      <c r="I236" s="84">
        <v>200</v>
      </c>
    </row>
    <row r="237" spans="1:9" s="2" customFormat="1" ht="48.75" customHeight="1">
      <c r="A237" s="4" t="s">
        <v>146</v>
      </c>
      <c r="B237" s="5" t="s">
        <v>48</v>
      </c>
      <c r="C237" s="46"/>
      <c r="D237" s="46">
        <v>18560</v>
      </c>
      <c r="E237" s="46">
        <f t="shared" si="22"/>
        <v>18560</v>
      </c>
      <c r="F237" s="5" t="s">
        <v>354</v>
      </c>
      <c r="G237" s="5" t="s">
        <v>48</v>
      </c>
      <c r="H237" s="72">
        <v>77158.7</v>
      </c>
      <c r="I237" s="72">
        <v>0</v>
      </c>
    </row>
    <row r="238" spans="1:9" s="2" customFormat="1" ht="23.25" customHeight="1">
      <c r="A238" s="32" t="s">
        <v>162</v>
      </c>
      <c r="B238" s="33"/>
      <c r="C238" s="42" t="e">
        <f>C239</f>
        <v>#REF!</v>
      </c>
      <c r="D238" s="42" t="e">
        <f>D239</f>
        <v>#REF!</v>
      </c>
      <c r="E238" s="42" t="e">
        <f>E239</f>
        <v>#REF!</v>
      </c>
      <c r="F238" s="33" t="s">
        <v>27</v>
      </c>
      <c r="G238" s="33"/>
      <c r="H238" s="68">
        <f>H239</f>
        <v>146955.38999999998</v>
      </c>
      <c r="I238" s="68">
        <f>I239</f>
        <v>70762.64</v>
      </c>
    </row>
    <row r="239" spans="1:9" s="36" customFormat="1" ht="46.5" customHeight="1">
      <c r="A239" s="13" t="s">
        <v>163</v>
      </c>
      <c r="B239" s="25"/>
      <c r="C239" s="47" t="e">
        <f>C240+C252+C256</f>
        <v>#REF!</v>
      </c>
      <c r="D239" s="47" t="e">
        <f>D240+D252+D256</f>
        <v>#REF!</v>
      </c>
      <c r="E239" s="47" t="e">
        <f>E240+E252+E256</f>
        <v>#REF!</v>
      </c>
      <c r="F239" s="25" t="s">
        <v>30</v>
      </c>
      <c r="G239" s="25"/>
      <c r="H239" s="69">
        <f>H240+H252+H256</f>
        <v>146955.38999999998</v>
      </c>
      <c r="I239" s="69">
        <f>I240+I252+I256</f>
        <v>70762.64</v>
      </c>
    </row>
    <row r="240" spans="1:9" ht="36.75" customHeight="1">
      <c r="A240" s="10" t="s">
        <v>165</v>
      </c>
      <c r="B240" s="9"/>
      <c r="C240" s="44" t="e">
        <f>C241</f>
        <v>#REF!</v>
      </c>
      <c r="D240" s="44" t="e">
        <f>D241</f>
        <v>#REF!</v>
      </c>
      <c r="E240" s="44" t="e">
        <f>E241</f>
        <v>#REF!</v>
      </c>
      <c r="F240" s="9" t="s">
        <v>164</v>
      </c>
      <c r="G240" s="9"/>
      <c r="H240" s="70">
        <f>H241</f>
        <v>138596.3</v>
      </c>
      <c r="I240" s="70">
        <f>I241</f>
        <v>65392.97</v>
      </c>
    </row>
    <row r="241" spans="1:9" ht="63.75" customHeight="1">
      <c r="A241" s="14" t="s">
        <v>166</v>
      </c>
      <c r="B241" s="15"/>
      <c r="C241" s="45" t="e">
        <f>C242+C246+C248+C250+#REF!</f>
        <v>#REF!</v>
      </c>
      <c r="D241" s="45" t="e">
        <f>D242+D246+D248+D250+#REF!</f>
        <v>#REF!</v>
      </c>
      <c r="E241" s="45" t="e">
        <f>E242+E246+E248+E250+#REF!</f>
        <v>#REF!</v>
      </c>
      <c r="F241" s="15" t="s">
        <v>164</v>
      </c>
      <c r="G241" s="15"/>
      <c r="H241" s="71">
        <f>H242+H246+H248+H250+H244</f>
        <v>138596.3</v>
      </c>
      <c r="I241" s="71">
        <f>I242+I246+I248+I250+I244</f>
        <v>65392.97</v>
      </c>
    </row>
    <row r="242" spans="1:9" ht="40.5" customHeight="1">
      <c r="A242" s="30" t="s">
        <v>355</v>
      </c>
      <c r="B242" s="31"/>
      <c r="C242" s="52">
        <f>C243</f>
        <v>26300</v>
      </c>
      <c r="D242" s="52">
        <f>D243</f>
        <v>0</v>
      </c>
      <c r="E242" s="52">
        <f>E243</f>
        <v>26300</v>
      </c>
      <c r="F242" s="31" t="s">
        <v>167</v>
      </c>
      <c r="G242" s="31"/>
      <c r="H242" s="74">
        <f>H243</f>
        <v>26300</v>
      </c>
      <c r="I242" s="74">
        <f>I243</f>
        <v>23047.28</v>
      </c>
    </row>
    <row r="243" spans="1:9" ht="24.75" customHeight="1">
      <c r="A243" s="4" t="s">
        <v>58</v>
      </c>
      <c r="B243" s="5" t="s">
        <v>19</v>
      </c>
      <c r="C243" s="46">
        <v>26300</v>
      </c>
      <c r="D243" s="46"/>
      <c r="E243" s="46">
        <f>C243+D243</f>
        <v>26300</v>
      </c>
      <c r="F243" s="5" t="s">
        <v>167</v>
      </c>
      <c r="G243" s="5" t="s">
        <v>19</v>
      </c>
      <c r="H243" s="72">
        <v>26300</v>
      </c>
      <c r="I243" s="72">
        <v>23047.28</v>
      </c>
    </row>
    <row r="244" spans="1:9" ht="67.5" customHeight="1">
      <c r="A244" s="14" t="s">
        <v>376</v>
      </c>
      <c r="B244" s="15"/>
      <c r="C244" s="45"/>
      <c r="D244" s="45"/>
      <c r="E244" s="45"/>
      <c r="F244" s="15" t="s">
        <v>377</v>
      </c>
      <c r="G244" s="15"/>
      <c r="H244" s="71">
        <f>H245</f>
        <v>80633.51</v>
      </c>
      <c r="I244" s="71">
        <f>I245</f>
        <v>29671.16</v>
      </c>
    </row>
    <row r="245" spans="1:9" ht="24.75" customHeight="1">
      <c r="A245" s="4" t="s">
        <v>58</v>
      </c>
      <c r="B245" s="5"/>
      <c r="C245" s="46"/>
      <c r="D245" s="46"/>
      <c r="E245" s="46"/>
      <c r="F245" s="5" t="s">
        <v>377</v>
      </c>
      <c r="G245" s="5" t="s">
        <v>19</v>
      </c>
      <c r="H245" s="72">
        <v>80633.51</v>
      </c>
      <c r="I245" s="72">
        <v>29671.16</v>
      </c>
    </row>
    <row r="246" spans="1:9" ht="69.75" customHeight="1">
      <c r="A246" s="30" t="s">
        <v>356</v>
      </c>
      <c r="B246" s="31"/>
      <c r="C246" s="52">
        <f>C247</f>
        <v>1717.5</v>
      </c>
      <c r="D246" s="52">
        <f>D247</f>
        <v>0</v>
      </c>
      <c r="E246" s="52">
        <f>E247</f>
        <v>1717.5</v>
      </c>
      <c r="F246" s="31" t="s">
        <v>168</v>
      </c>
      <c r="G246" s="31"/>
      <c r="H246" s="74">
        <f>H247</f>
        <v>2082.79</v>
      </c>
      <c r="I246" s="74">
        <f>I247</f>
        <v>1485.95</v>
      </c>
    </row>
    <row r="247" spans="1:9" ht="19.5" customHeight="1">
      <c r="A247" s="4" t="s">
        <v>58</v>
      </c>
      <c r="B247" s="5" t="s">
        <v>19</v>
      </c>
      <c r="C247" s="46">
        <v>1717.5</v>
      </c>
      <c r="D247" s="46"/>
      <c r="E247" s="46">
        <f>C247+D247</f>
        <v>1717.5</v>
      </c>
      <c r="F247" s="5" t="s">
        <v>168</v>
      </c>
      <c r="G247" s="5" t="s">
        <v>19</v>
      </c>
      <c r="H247" s="72">
        <v>2082.79</v>
      </c>
      <c r="I247" s="72">
        <v>1485.95</v>
      </c>
    </row>
    <row r="248" spans="1:9" ht="42.75" customHeight="1">
      <c r="A248" s="30" t="s">
        <v>357</v>
      </c>
      <c r="B248" s="31"/>
      <c r="C248" s="52">
        <f>C249</f>
        <v>1180</v>
      </c>
      <c r="D248" s="52">
        <f>D249</f>
        <v>0</v>
      </c>
      <c r="E248" s="52">
        <f>E249</f>
        <v>1180</v>
      </c>
      <c r="F248" s="31" t="s">
        <v>169</v>
      </c>
      <c r="G248" s="31"/>
      <c r="H248" s="74">
        <f>H249</f>
        <v>1180</v>
      </c>
      <c r="I248" s="74">
        <f>I249</f>
        <v>407.18</v>
      </c>
    </row>
    <row r="249" spans="1:9" ht="20.25" customHeight="1">
      <c r="A249" s="4" t="s">
        <v>58</v>
      </c>
      <c r="B249" s="5" t="s">
        <v>19</v>
      </c>
      <c r="C249" s="46">
        <v>1180</v>
      </c>
      <c r="D249" s="46"/>
      <c r="E249" s="46">
        <f>C249+D249</f>
        <v>1180</v>
      </c>
      <c r="F249" s="5" t="s">
        <v>169</v>
      </c>
      <c r="G249" s="5" t="s">
        <v>19</v>
      </c>
      <c r="H249" s="72">
        <v>1180</v>
      </c>
      <c r="I249" s="72">
        <v>407.18</v>
      </c>
    </row>
    <row r="250" spans="1:9" ht="49.5" customHeight="1">
      <c r="A250" s="30" t="s">
        <v>358</v>
      </c>
      <c r="B250" s="31"/>
      <c r="C250" s="52">
        <f>C251</f>
        <v>28400</v>
      </c>
      <c r="D250" s="52">
        <f>D251</f>
        <v>0</v>
      </c>
      <c r="E250" s="52">
        <f>E251</f>
        <v>28400</v>
      </c>
      <c r="F250" s="31" t="s">
        <v>170</v>
      </c>
      <c r="G250" s="31"/>
      <c r="H250" s="74">
        <f>H251</f>
        <v>28400</v>
      </c>
      <c r="I250" s="74">
        <f>I251</f>
        <v>10781.4</v>
      </c>
    </row>
    <row r="251" spans="1:9" ht="19.5" customHeight="1">
      <c r="A251" s="4" t="s">
        <v>58</v>
      </c>
      <c r="B251" s="5" t="s">
        <v>19</v>
      </c>
      <c r="C251" s="46">
        <v>28400</v>
      </c>
      <c r="D251" s="46"/>
      <c r="E251" s="46">
        <f>C251+D251</f>
        <v>28400</v>
      </c>
      <c r="F251" s="5" t="s">
        <v>170</v>
      </c>
      <c r="G251" s="5" t="s">
        <v>19</v>
      </c>
      <c r="H251" s="72">
        <v>28400</v>
      </c>
      <c r="I251" s="72">
        <v>10781.4</v>
      </c>
    </row>
    <row r="252" spans="1:9" ht="35.25" customHeight="1">
      <c r="A252" s="10" t="s">
        <v>172</v>
      </c>
      <c r="B252" s="9"/>
      <c r="C252" s="44" t="e">
        <f>C253</f>
        <v>#REF!</v>
      </c>
      <c r="D252" s="44" t="e">
        <f>D253</f>
        <v>#REF!</v>
      </c>
      <c r="E252" s="44" t="e">
        <f>E253</f>
        <v>#REF!</v>
      </c>
      <c r="F252" s="9" t="s">
        <v>171</v>
      </c>
      <c r="G252" s="9"/>
      <c r="H252" s="70">
        <f aca="true" t="shared" si="23" ref="H252:I254">H253</f>
        <v>2241.8</v>
      </c>
      <c r="I252" s="70">
        <f t="shared" si="23"/>
        <v>1962.58</v>
      </c>
    </row>
    <row r="253" spans="1:9" ht="48.75" customHeight="1">
      <c r="A253" s="14" t="s">
        <v>173</v>
      </c>
      <c r="B253" s="15"/>
      <c r="C253" s="45" t="e">
        <f>#REF!+C254</f>
        <v>#REF!</v>
      </c>
      <c r="D253" s="45" t="e">
        <f>#REF!+D254</f>
        <v>#REF!</v>
      </c>
      <c r="E253" s="45" t="e">
        <f>#REF!+E254</f>
        <v>#REF!</v>
      </c>
      <c r="F253" s="15" t="s">
        <v>174</v>
      </c>
      <c r="G253" s="15"/>
      <c r="H253" s="71">
        <f t="shared" si="23"/>
        <v>2241.8</v>
      </c>
      <c r="I253" s="71">
        <f t="shared" si="23"/>
        <v>1962.58</v>
      </c>
    </row>
    <row r="254" spans="1:9" ht="103.5" customHeight="1">
      <c r="A254" s="30" t="s">
        <v>359</v>
      </c>
      <c r="B254" s="31"/>
      <c r="C254" s="52">
        <f>C255</f>
        <v>2300</v>
      </c>
      <c r="D254" s="52">
        <f>D255</f>
        <v>0</v>
      </c>
      <c r="E254" s="52">
        <f>E255</f>
        <v>2300</v>
      </c>
      <c r="F254" s="31" t="s">
        <v>360</v>
      </c>
      <c r="G254" s="31"/>
      <c r="H254" s="74">
        <f t="shared" si="23"/>
        <v>2241.8</v>
      </c>
      <c r="I254" s="74">
        <f t="shared" si="23"/>
        <v>1962.58</v>
      </c>
    </row>
    <row r="255" spans="1:9" ht="35.25" customHeight="1">
      <c r="A255" s="4" t="s">
        <v>24</v>
      </c>
      <c r="B255" s="5" t="s">
        <v>25</v>
      </c>
      <c r="C255" s="46">
        <v>2300</v>
      </c>
      <c r="D255" s="46"/>
      <c r="E255" s="46">
        <f>C255+D255</f>
        <v>2300</v>
      </c>
      <c r="F255" s="5" t="s">
        <v>360</v>
      </c>
      <c r="G255" s="5" t="s">
        <v>25</v>
      </c>
      <c r="H255" s="72">
        <v>2241.8</v>
      </c>
      <c r="I255" s="72">
        <v>1962.58</v>
      </c>
    </row>
    <row r="256" spans="1:9" ht="33.75" customHeight="1">
      <c r="A256" s="10" t="s">
        <v>61</v>
      </c>
      <c r="B256" s="9"/>
      <c r="C256" s="44">
        <f>C257+C259+C261+C266</f>
        <v>5767.29</v>
      </c>
      <c r="D256" s="44">
        <f>D257+D259+D261+D266</f>
        <v>0</v>
      </c>
      <c r="E256" s="44">
        <f>E257+E259+E261+E266</f>
        <v>5767.29</v>
      </c>
      <c r="F256" s="9" t="s">
        <v>175</v>
      </c>
      <c r="G256" s="9"/>
      <c r="H256" s="70">
        <f>H257+H259+H261+H266+H269</f>
        <v>6117.29</v>
      </c>
      <c r="I256" s="70">
        <f>I257+I259+I261+I266+I269</f>
        <v>3407.0899999999997</v>
      </c>
    </row>
    <row r="257" spans="1:9" ht="68.25" customHeight="1" hidden="1">
      <c r="A257" s="14" t="s">
        <v>177</v>
      </c>
      <c r="B257" s="15"/>
      <c r="C257" s="45">
        <f>C258</f>
        <v>0</v>
      </c>
      <c r="D257" s="45">
        <f>D258</f>
        <v>0</v>
      </c>
      <c r="E257" s="45">
        <f>E258</f>
        <v>0</v>
      </c>
      <c r="F257" s="15" t="s">
        <v>176</v>
      </c>
      <c r="G257" s="15"/>
      <c r="H257" s="71">
        <f>H258</f>
        <v>0</v>
      </c>
      <c r="I257" s="71">
        <f>I258</f>
        <v>0</v>
      </c>
    </row>
    <row r="258" spans="1:9" ht="80.25" customHeight="1" hidden="1">
      <c r="A258" s="4" t="s">
        <v>16</v>
      </c>
      <c r="B258" s="5" t="s">
        <v>17</v>
      </c>
      <c r="C258" s="46">
        <v>0</v>
      </c>
      <c r="D258" s="46">
        <v>0</v>
      </c>
      <c r="E258" s="46">
        <v>0</v>
      </c>
      <c r="F258" s="5" t="s">
        <v>176</v>
      </c>
      <c r="G258" s="5" t="s">
        <v>17</v>
      </c>
      <c r="H258" s="72">
        <v>0</v>
      </c>
      <c r="I258" s="72">
        <v>0</v>
      </c>
    </row>
    <row r="259" spans="1:9" ht="27.75" customHeight="1" hidden="1">
      <c r="A259" s="14" t="s">
        <v>178</v>
      </c>
      <c r="B259" s="15"/>
      <c r="C259" s="45">
        <f>C260</f>
        <v>0</v>
      </c>
      <c r="D259" s="45">
        <f>D260</f>
        <v>0</v>
      </c>
      <c r="E259" s="45">
        <f>E260</f>
        <v>0</v>
      </c>
      <c r="F259" s="15" t="s">
        <v>297</v>
      </c>
      <c r="G259" s="15"/>
      <c r="H259" s="71">
        <f>H260</f>
        <v>0</v>
      </c>
      <c r="I259" s="71">
        <f>I260</f>
        <v>0</v>
      </c>
    </row>
    <row r="260" spans="1:9" ht="46.5" customHeight="1" hidden="1">
      <c r="A260" s="4" t="s">
        <v>16</v>
      </c>
      <c r="B260" s="5" t="s">
        <v>17</v>
      </c>
      <c r="C260" s="46">
        <v>0</v>
      </c>
      <c r="D260" s="46">
        <v>0</v>
      </c>
      <c r="E260" s="46">
        <v>0</v>
      </c>
      <c r="F260" s="5" t="s">
        <v>297</v>
      </c>
      <c r="G260" s="5" t="s">
        <v>17</v>
      </c>
      <c r="H260" s="72">
        <v>0</v>
      </c>
      <c r="I260" s="72">
        <v>0</v>
      </c>
    </row>
    <row r="261" spans="1:9" ht="53.25" customHeight="1">
      <c r="A261" s="14" t="s">
        <v>180</v>
      </c>
      <c r="B261" s="15"/>
      <c r="C261" s="45">
        <f>C262</f>
        <v>3137.29</v>
      </c>
      <c r="D261" s="45">
        <f>D262</f>
        <v>0</v>
      </c>
      <c r="E261" s="45">
        <f>E262</f>
        <v>3137.29</v>
      </c>
      <c r="F261" s="31" t="s">
        <v>383</v>
      </c>
      <c r="G261" s="15"/>
      <c r="H261" s="71">
        <f>H262</f>
        <v>3137.29</v>
      </c>
      <c r="I261" s="71">
        <f>I262</f>
        <v>1807.7599999999998</v>
      </c>
    </row>
    <row r="262" spans="1:9" ht="32.25" customHeight="1">
      <c r="A262" s="4" t="s">
        <v>55</v>
      </c>
      <c r="B262" s="5"/>
      <c r="C262" s="46">
        <f>C263+C264+C265</f>
        <v>3137.29</v>
      </c>
      <c r="D262" s="46">
        <f>D263+D264+D265</f>
        <v>0</v>
      </c>
      <c r="E262" s="46">
        <f>E263+E264+E265</f>
        <v>3137.29</v>
      </c>
      <c r="F262" s="5" t="s">
        <v>298</v>
      </c>
      <c r="G262" s="5"/>
      <c r="H262" s="72">
        <f>H263+H264+H265</f>
        <v>3137.29</v>
      </c>
      <c r="I262" s="72">
        <f>I263+I264+I265</f>
        <v>1807.7599999999998</v>
      </c>
    </row>
    <row r="263" spans="1:9" ht="79.5" customHeight="1">
      <c r="A263" s="4" t="s">
        <v>14</v>
      </c>
      <c r="B263" s="5" t="s">
        <v>15</v>
      </c>
      <c r="C263" s="46">
        <f>1890.39+570.9</f>
        <v>2461.29</v>
      </c>
      <c r="D263" s="46"/>
      <c r="E263" s="46">
        <f>C263+D263</f>
        <v>2461.29</v>
      </c>
      <c r="F263" s="5" t="s">
        <v>298</v>
      </c>
      <c r="G263" s="5" t="s">
        <v>15</v>
      </c>
      <c r="H263" s="72">
        <v>2598.98</v>
      </c>
      <c r="I263" s="72">
        <v>1605.33</v>
      </c>
    </row>
    <row r="264" spans="1:9" ht="36.75" customHeight="1">
      <c r="A264" s="4" t="s">
        <v>16</v>
      </c>
      <c r="B264" s="5" t="s">
        <v>17</v>
      </c>
      <c r="C264" s="46">
        <v>654</v>
      </c>
      <c r="D264" s="46"/>
      <c r="E264" s="46">
        <f>C264+D264</f>
        <v>654</v>
      </c>
      <c r="F264" s="5" t="s">
        <v>298</v>
      </c>
      <c r="G264" s="5" t="s">
        <v>17</v>
      </c>
      <c r="H264" s="72">
        <v>516.31</v>
      </c>
      <c r="I264" s="72">
        <v>194.89</v>
      </c>
    </row>
    <row r="265" spans="1:9" ht="21.75" customHeight="1">
      <c r="A265" s="4" t="s">
        <v>58</v>
      </c>
      <c r="B265" s="5" t="s">
        <v>19</v>
      </c>
      <c r="C265" s="46">
        <v>22</v>
      </c>
      <c r="D265" s="46"/>
      <c r="E265" s="46">
        <f>C265+D265</f>
        <v>22</v>
      </c>
      <c r="F265" s="5" t="s">
        <v>298</v>
      </c>
      <c r="G265" s="5" t="s">
        <v>19</v>
      </c>
      <c r="H265" s="72">
        <v>22</v>
      </c>
      <c r="I265" s="72">
        <v>7.54</v>
      </c>
    </row>
    <row r="266" spans="1:9" ht="66" customHeight="1">
      <c r="A266" s="14" t="s">
        <v>179</v>
      </c>
      <c r="B266" s="15"/>
      <c r="C266" s="45">
        <f aca="true" t="shared" si="24" ref="C266:E267">C267</f>
        <v>2630</v>
      </c>
      <c r="D266" s="45">
        <f t="shared" si="24"/>
        <v>0</v>
      </c>
      <c r="E266" s="45">
        <f t="shared" si="24"/>
        <v>2630</v>
      </c>
      <c r="F266" s="15" t="s">
        <v>404</v>
      </c>
      <c r="G266" s="15"/>
      <c r="H266" s="71">
        <f>H267</f>
        <v>2630</v>
      </c>
      <c r="I266" s="71">
        <f>I267</f>
        <v>1599.33</v>
      </c>
    </row>
    <row r="267" spans="1:9" ht="35.25" customHeight="1">
      <c r="A267" s="30" t="s">
        <v>361</v>
      </c>
      <c r="B267" s="31"/>
      <c r="C267" s="52">
        <f t="shared" si="24"/>
        <v>2630</v>
      </c>
      <c r="D267" s="52">
        <f t="shared" si="24"/>
        <v>0</v>
      </c>
      <c r="E267" s="52">
        <f t="shared" si="24"/>
        <v>2630</v>
      </c>
      <c r="F267" s="31" t="s">
        <v>299</v>
      </c>
      <c r="G267" s="31"/>
      <c r="H267" s="74">
        <f>H268</f>
        <v>2630</v>
      </c>
      <c r="I267" s="74">
        <f>I268</f>
        <v>1599.33</v>
      </c>
    </row>
    <row r="268" spans="1:9" ht="79.5" customHeight="1">
      <c r="A268" s="4" t="s">
        <v>14</v>
      </c>
      <c r="B268" s="5" t="s">
        <v>15</v>
      </c>
      <c r="C268" s="46">
        <v>2630</v>
      </c>
      <c r="D268" s="46"/>
      <c r="E268" s="46">
        <f>C268+D268</f>
        <v>2630</v>
      </c>
      <c r="F268" s="5" t="s">
        <v>299</v>
      </c>
      <c r="G268" s="5" t="s">
        <v>15</v>
      </c>
      <c r="H268" s="72">
        <v>2630</v>
      </c>
      <c r="I268" s="72">
        <v>1599.33</v>
      </c>
    </row>
    <row r="269" spans="1:9" s="88" customFormat="1" ht="54.75" customHeight="1">
      <c r="A269" s="10" t="s">
        <v>406</v>
      </c>
      <c r="B269" s="9"/>
      <c r="C269" s="44"/>
      <c r="D269" s="44"/>
      <c r="E269" s="44"/>
      <c r="F269" s="9" t="s">
        <v>407</v>
      </c>
      <c r="G269" s="9"/>
      <c r="H269" s="70">
        <f>H270</f>
        <v>350</v>
      </c>
      <c r="I269" s="70">
        <f>I270</f>
        <v>0</v>
      </c>
    </row>
    <row r="270" spans="1:9" s="87" customFormat="1" ht="48" customHeight="1">
      <c r="A270" s="14" t="s">
        <v>405</v>
      </c>
      <c r="B270" s="15"/>
      <c r="C270" s="45"/>
      <c r="D270" s="45"/>
      <c r="E270" s="45"/>
      <c r="F270" s="15" t="s">
        <v>408</v>
      </c>
      <c r="G270" s="15"/>
      <c r="H270" s="71">
        <f>H271</f>
        <v>350</v>
      </c>
      <c r="I270" s="71">
        <f>I271</f>
        <v>0</v>
      </c>
    </row>
    <row r="271" spans="1:9" ht="48.75" customHeight="1">
      <c r="A271" s="4" t="s">
        <v>16</v>
      </c>
      <c r="B271" s="5" t="s">
        <v>17</v>
      </c>
      <c r="C271" s="46">
        <v>654</v>
      </c>
      <c r="D271" s="46"/>
      <c r="E271" s="46">
        <f>C271+D271</f>
        <v>654</v>
      </c>
      <c r="F271" s="5" t="s">
        <v>408</v>
      </c>
      <c r="G271" s="5" t="s">
        <v>17</v>
      </c>
      <c r="H271" s="72">
        <v>350</v>
      </c>
      <c r="I271" s="72">
        <v>0</v>
      </c>
    </row>
    <row r="272" spans="1:9" ht="34.5" customHeight="1">
      <c r="A272" s="32" t="s">
        <v>202</v>
      </c>
      <c r="B272" s="33"/>
      <c r="C272" s="42" t="e">
        <f>C273+C294</f>
        <v>#REF!</v>
      </c>
      <c r="D272" s="42" t="e">
        <f>D273+D294</f>
        <v>#REF!</v>
      </c>
      <c r="E272" s="42" t="e">
        <f>E273+E294</f>
        <v>#REF!</v>
      </c>
      <c r="F272" s="33" t="s">
        <v>29</v>
      </c>
      <c r="G272" s="33"/>
      <c r="H272" s="68">
        <f>H273+H294</f>
        <v>16984.6</v>
      </c>
      <c r="I272" s="68">
        <f>I273+I294</f>
        <v>7994.8200000000015</v>
      </c>
    </row>
    <row r="273" spans="1:9" s="36" customFormat="1" ht="30" customHeight="1">
      <c r="A273" s="13" t="s">
        <v>5</v>
      </c>
      <c r="B273" s="25"/>
      <c r="C273" s="47" t="e">
        <f>C274+C277+C281+C286+C289</f>
        <v>#REF!</v>
      </c>
      <c r="D273" s="47" t="e">
        <f>D274+D277+D281+D286+D289</f>
        <v>#REF!</v>
      </c>
      <c r="E273" s="47" t="e">
        <f>E274+E277+E281+E286+E289</f>
        <v>#REF!</v>
      </c>
      <c r="F273" s="25" t="s">
        <v>182</v>
      </c>
      <c r="G273" s="25"/>
      <c r="H273" s="69">
        <f>H274+H277+H281+H286+H289</f>
        <v>16720.3</v>
      </c>
      <c r="I273" s="69">
        <f>I274+I277+I281+I286+I289</f>
        <v>7963.020000000001</v>
      </c>
    </row>
    <row r="274" spans="1:9" ht="66" customHeight="1">
      <c r="A274" s="14" t="s">
        <v>50</v>
      </c>
      <c r="B274" s="15"/>
      <c r="C274" s="45">
        <f aca="true" t="shared" si="25" ref="C274:E275">C275</f>
        <v>1741.5</v>
      </c>
      <c r="D274" s="45">
        <f t="shared" si="25"/>
        <v>0</v>
      </c>
      <c r="E274" s="45">
        <f t="shared" si="25"/>
        <v>1741.5</v>
      </c>
      <c r="F274" s="15" t="s">
        <v>384</v>
      </c>
      <c r="G274" s="15"/>
      <c r="H274" s="71">
        <f>H275</f>
        <v>1741.5</v>
      </c>
      <c r="I274" s="71">
        <f>I275</f>
        <v>795.48</v>
      </c>
    </row>
    <row r="275" spans="1:9" ht="39.75" customHeight="1">
      <c r="A275" s="4" t="s">
        <v>184</v>
      </c>
      <c r="B275" s="5"/>
      <c r="C275" s="46">
        <f t="shared" si="25"/>
        <v>1741.5</v>
      </c>
      <c r="D275" s="46">
        <f t="shared" si="25"/>
        <v>0</v>
      </c>
      <c r="E275" s="46">
        <f t="shared" si="25"/>
        <v>1741.5</v>
      </c>
      <c r="F275" s="5" t="s">
        <v>183</v>
      </c>
      <c r="G275" s="5"/>
      <c r="H275" s="72">
        <f>H276</f>
        <v>1741.5</v>
      </c>
      <c r="I275" s="72">
        <f>I276</f>
        <v>795.48</v>
      </c>
    </row>
    <row r="276" spans="1:9" ht="107.25" customHeight="1">
      <c r="A276" s="4" t="s">
        <v>14</v>
      </c>
      <c r="B276" s="5" t="s">
        <v>15</v>
      </c>
      <c r="C276" s="46">
        <v>1741.5</v>
      </c>
      <c r="D276" s="46"/>
      <c r="E276" s="46">
        <f>C276+D276</f>
        <v>1741.5</v>
      </c>
      <c r="F276" s="5" t="s">
        <v>183</v>
      </c>
      <c r="G276" s="5" t="s">
        <v>15</v>
      </c>
      <c r="H276" s="72">
        <v>1741.5</v>
      </c>
      <c r="I276" s="72">
        <v>795.48</v>
      </c>
    </row>
    <row r="277" spans="1:9" ht="84.75" customHeight="1">
      <c r="A277" s="14" t="s">
        <v>185</v>
      </c>
      <c r="B277" s="15"/>
      <c r="C277" s="45">
        <f>C278</f>
        <v>901.3</v>
      </c>
      <c r="D277" s="45">
        <f>D278</f>
        <v>0</v>
      </c>
      <c r="E277" s="45">
        <f>E278</f>
        <v>901.3</v>
      </c>
      <c r="F277" s="15" t="s">
        <v>192</v>
      </c>
      <c r="G277" s="15"/>
      <c r="H277" s="71">
        <f>H278</f>
        <v>901.3</v>
      </c>
      <c r="I277" s="71">
        <f>I278</f>
        <v>397.63</v>
      </c>
    </row>
    <row r="278" spans="1:9" ht="38.25" customHeight="1">
      <c r="A278" s="30" t="s">
        <v>362</v>
      </c>
      <c r="B278" s="31"/>
      <c r="C278" s="52">
        <f>C279+C280</f>
        <v>901.3</v>
      </c>
      <c r="D278" s="52">
        <f>D279+D280</f>
        <v>0</v>
      </c>
      <c r="E278" s="52">
        <f>E279+E280</f>
        <v>901.3</v>
      </c>
      <c r="F278" s="31" t="s">
        <v>186</v>
      </c>
      <c r="G278" s="31"/>
      <c r="H278" s="74">
        <f>H279+H280</f>
        <v>901.3</v>
      </c>
      <c r="I278" s="74">
        <f>I279+I280</f>
        <v>397.63</v>
      </c>
    </row>
    <row r="279" spans="1:9" ht="99.75" customHeight="1">
      <c r="A279" s="4" t="s">
        <v>14</v>
      </c>
      <c r="B279" s="5" t="s">
        <v>15</v>
      </c>
      <c r="C279" s="46">
        <v>851.3</v>
      </c>
      <c r="D279" s="46"/>
      <c r="E279" s="46">
        <f>C279+D279</f>
        <v>851.3</v>
      </c>
      <c r="F279" s="5" t="s">
        <v>186</v>
      </c>
      <c r="G279" s="5" t="s">
        <v>15</v>
      </c>
      <c r="H279" s="72">
        <v>851.3</v>
      </c>
      <c r="I279" s="72">
        <v>397.63</v>
      </c>
    </row>
    <row r="280" spans="1:9" ht="39.75" customHeight="1">
      <c r="A280" s="4" t="s">
        <v>16</v>
      </c>
      <c r="B280" s="5" t="s">
        <v>17</v>
      </c>
      <c r="C280" s="46">
        <v>50</v>
      </c>
      <c r="D280" s="46"/>
      <c r="E280" s="46">
        <f>C280+D280</f>
        <v>50</v>
      </c>
      <c r="F280" s="5" t="s">
        <v>186</v>
      </c>
      <c r="G280" s="5" t="s">
        <v>17</v>
      </c>
      <c r="H280" s="72">
        <v>50</v>
      </c>
      <c r="I280" s="72">
        <v>0</v>
      </c>
    </row>
    <row r="281" spans="1:9" ht="45.75" customHeight="1">
      <c r="A281" s="14" t="s">
        <v>33</v>
      </c>
      <c r="B281" s="9"/>
      <c r="C281" s="44">
        <f>C282</f>
        <v>8183.900000000001</v>
      </c>
      <c r="D281" s="44">
        <f>D282</f>
        <v>0</v>
      </c>
      <c r="E281" s="44">
        <f>E282</f>
        <v>8183.900000000001</v>
      </c>
      <c r="F281" s="9" t="s">
        <v>190</v>
      </c>
      <c r="G281" s="9"/>
      <c r="H281" s="70">
        <f>H282</f>
        <v>8183.9</v>
      </c>
      <c r="I281" s="70">
        <f>I282</f>
        <v>3864.8600000000006</v>
      </c>
    </row>
    <row r="282" spans="1:9" ht="35.25" customHeight="1">
      <c r="A282" s="4" t="s">
        <v>187</v>
      </c>
      <c r="B282" s="7"/>
      <c r="C282" s="54">
        <f>C283+C284+C285</f>
        <v>8183.900000000001</v>
      </c>
      <c r="D282" s="54">
        <f>D283+D284+D285</f>
        <v>0</v>
      </c>
      <c r="E282" s="54">
        <f>E283+E284+E285</f>
        <v>8183.900000000001</v>
      </c>
      <c r="F282" s="7" t="s">
        <v>188</v>
      </c>
      <c r="G282" s="7"/>
      <c r="H282" s="80">
        <f>H283+H284+H285</f>
        <v>8183.9</v>
      </c>
      <c r="I282" s="80">
        <f>I283+I284+I285</f>
        <v>3864.8600000000006</v>
      </c>
    </row>
    <row r="283" spans="1:9" ht="97.5" customHeight="1">
      <c r="A283" s="4" t="s">
        <v>14</v>
      </c>
      <c r="B283" s="7" t="s">
        <v>15</v>
      </c>
      <c r="C283" s="54">
        <f>5401.6+1631.3</f>
        <v>7032.900000000001</v>
      </c>
      <c r="D283" s="54"/>
      <c r="E283" s="46">
        <f>C283+D283</f>
        <v>7032.900000000001</v>
      </c>
      <c r="F283" s="7" t="s">
        <v>188</v>
      </c>
      <c r="G283" s="7" t="s">
        <v>15</v>
      </c>
      <c r="H283" s="72">
        <v>6954.9</v>
      </c>
      <c r="I283" s="72">
        <v>3391.76</v>
      </c>
    </row>
    <row r="284" spans="1:9" ht="39" customHeight="1">
      <c r="A284" s="4" t="s">
        <v>16</v>
      </c>
      <c r="B284" s="7" t="s">
        <v>17</v>
      </c>
      <c r="C284" s="54">
        <v>1149</v>
      </c>
      <c r="D284" s="54"/>
      <c r="E284" s="46">
        <f>C284+D284</f>
        <v>1149</v>
      </c>
      <c r="F284" s="7" t="s">
        <v>188</v>
      </c>
      <c r="G284" s="7" t="s">
        <v>17</v>
      </c>
      <c r="H284" s="72">
        <v>1227</v>
      </c>
      <c r="I284" s="72">
        <v>472.97</v>
      </c>
    </row>
    <row r="285" spans="1:9" ht="24.75" customHeight="1">
      <c r="A285" s="4" t="s">
        <v>58</v>
      </c>
      <c r="B285" s="7" t="s">
        <v>19</v>
      </c>
      <c r="C285" s="54">
        <v>2</v>
      </c>
      <c r="D285" s="54"/>
      <c r="E285" s="46">
        <f>C285+D285</f>
        <v>2</v>
      </c>
      <c r="F285" s="7" t="s">
        <v>188</v>
      </c>
      <c r="G285" s="7" t="s">
        <v>19</v>
      </c>
      <c r="H285" s="72">
        <v>2</v>
      </c>
      <c r="I285" s="72">
        <v>0.13</v>
      </c>
    </row>
    <row r="286" spans="1:9" ht="36.75" customHeight="1">
      <c r="A286" s="14" t="s">
        <v>35</v>
      </c>
      <c r="B286" s="27"/>
      <c r="C286" s="55" t="e">
        <f>C287</f>
        <v>#REF!</v>
      </c>
      <c r="D286" s="55" t="e">
        <f>D287</f>
        <v>#REF!</v>
      </c>
      <c r="E286" s="55" t="e">
        <f>E287</f>
        <v>#REF!</v>
      </c>
      <c r="F286" s="27" t="s">
        <v>189</v>
      </c>
      <c r="G286" s="27"/>
      <c r="H286" s="81">
        <f>H287</f>
        <v>1571</v>
      </c>
      <c r="I286" s="81">
        <f>I287</f>
        <v>727.46</v>
      </c>
    </row>
    <row r="287" spans="1:9" ht="17.25" customHeight="1">
      <c r="A287" s="4" t="s">
        <v>9</v>
      </c>
      <c r="B287" s="7"/>
      <c r="C287" s="54" t="e">
        <f>C288+#REF!</f>
        <v>#REF!</v>
      </c>
      <c r="D287" s="54" t="e">
        <f>D288+#REF!</f>
        <v>#REF!</v>
      </c>
      <c r="E287" s="54" t="e">
        <f>E288+#REF!</f>
        <v>#REF!</v>
      </c>
      <c r="F287" s="7" t="s">
        <v>191</v>
      </c>
      <c r="G287" s="7"/>
      <c r="H287" s="80">
        <f>H288</f>
        <v>1571</v>
      </c>
      <c r="I287" s="80">
        <f>I288</f>
        <v>727.46</v>
      </c>
    </row>
    <row r="288" spans="1:9" ht="80.25" customHeight="1">
      <c r="A288" s="4" t="s">
        <v>14</v>
      </c>
      <c r="B288" s="7" t="s">
        <v>15</v>
      </c>
      <c r="C288" s="54">
        <f>1096+331</f>
        <v>1427</v>
      </c>
      <c r="D288" s="54"/>
      <c r="E288" s="46">
        <f>C288+D288</f>
        <v>1427</v>
      </c>
      <c r="F288" s="7" t="s">
        <v>191</v>
      </c>
      <c r="G288" s="7" t="s">
        <v>15</v>
      </c>
      <c r="H288" s="72">
        <v>1571</v>
      </c>
      <c r="I288" s="72">
        <v>727.46</v>
      </c>
    </row>
    <row r="289" spans="1:9" ht="47.25">
      <c r="A289" s="14" t="s">
        <v>46</v>
      </c>
      <c r="B289" s="9"/>
      <c r="C289" s="44">
        <f>C290+C292</f>
        <v>4322.599999999999</v>
      </c>
      <c r="D289" s="44">
        <f>D290+D292</f>
        <v>0</v>
      </c>
      <c r="E289" s="44">
        <f>E290+E292</f>
        <v>4322.599999999999</v>
      </c>
      <c r="F289" s="9" t="s">
        <v>193</v>
      </c>
      <c r="G289" s="9"/>
      <c r="H289" s="70">
        <f>H290+H292</f>
        <v>4322.599999999999</v>
      </c>
      <c r="I289" s="70">
        <f>I290+I292</f>
        <v>2177.59</v>
      </c>
    </row>
    <row r="290" spans="1:9" s="3" customFormat="1" ht="66" customHeight="1">
      <c r="A290" s="4" t="s">
        <v>322</v>
      </c>
      <c r="B290" s="7"/>
      <c r="C290" s="54">
        <f>C291</f>
        <v>3888.7</v>
      </c>
      <c r="D290" s="54">
        <f>D291</f>
        <v>0</v>
      </c>
      <c r="E290" s="54">
        <f>E291</f>
        <v>3888.7</v>
      </c>
      <c r="F290" s="7" t="s">
        <v>194</v>
      </c>
      <c r="G290" s="7"/>
      <c r="H290" s="80">
        <f>H291</f>
        <v>3702.74</v>
      </c>
      <c r="I290" s="80">
        <f>I291</f>
        <v>1743.69</v>
      </c>
    </row>
    <row r="291" spans="1:9" s="3" customFormat="1" ht="47.25">
      <c r="A291" s="28" t="s">
        <v>69</v>
      </c>
      <c r="B291" s="29" t="s">
        <v>13</v>
      </c>
      <c r="C291" s="53">
        <v>3888.7</v>
      </c>
      <c r="D291" s="53"/>
      <c r="E291" s="53">
        <f>C291+D291</f>
        <v>3888.7</v>
      </c>
      <c r="F291" s="29" t="s">
        <v>194</v>
      </c>
      <c r="G291" s="29" t="s">
        <v>13</v>
      </c>
      <c r="H291" s="84">
        <v>3702.74</v>
      </c>
      <c r="I291" s="84">
        <v>1743.69</v>
      </c>
    </row>
    <row r="292" spans="1:9" s="3" customFormat="1" ht="15.75">
      <c r="A292" s="30" t="s">
        <v>363</v>
      </c>
      <c r="B292" s="31"/>
      <c r="C292" s="52">
        <f>C293</f>
        <v>433.9</v>
      </c>
      <c r="D292" s="52">
        <f>D293</f>
        <v>0</v>
      </c>
      <c r="E292" s="52">
        <f>E293</f>
        <v>433.9</v>
      </c>
      <c r="F292" s="31" t="s">
        <v>364</v>
      </c>
      <c r="G292" s="31"/>
      <c r="H292" s="74">
        <f>H293</f>
        <v>619.86</v>
      </c>
      <c r="I292" s="74">
        <f>I293</f>
        <v>433.9</v>
      </c>
    </row>
    <row r="293" spans="1:9" ht="47.25">
      <c r="A293" s="4" t="s">
        <v>69</v>
      </c>
      <c r="B293" s="7" t="s">
        <v>13</v>
      </c>
      <c r="C293" s="54">
        <v>433.9</v>
      </c>
      <c r="D293" s="54"/>
      <c r="E293" s="46">
        <f>C293+D293</f>
        <v>433.9</v>
      </c>
      <c r="F293" s="7" t="s">
        <v>364</v>
      </c>
      <c r="G293" s="7" t="s">
        <v>13</v>
      </c>
      <c r="H293" s="72">
        <v>619.86</v>
      </c>
      <c r="I293" s="72">
        <v>433.9</v>
      </c>
    </row>
    <row r="294" spans="1:9" ht="15.75">
      <c r="A294" s="10" t="s">
        <v>195</v>
      </c>
      <c r="B294" s="12"/>
      <c r="C294" s="56">
        <f>C295+C298</f>
        <v>264.3</v>
      </c>
      <c r="D294" s="56">
        <f>D295+D298</f>
        <v>0</v>
      </c>
      <c r="E294" s="56">
        <f>E295+E298</f>
        <v>264.3</v>
      </c>
      <c r="F294" s="12" t="s">
        <v>196</v>
      </c>
      <c r="G294" s="12"/>
      <c r="H294" s="82">
        <f>H295+H298</f>
        <v>264.3</v>
      </c>
      <c r="I294" s="82">
        <f>I295+I298</f>
        <v>31.8</v>
      </c>
    </row>
    <row r="295" spans="1:9" ht="36.75" customHeight="1">
      <c r="A295" s="11" t="s">
        <v>197</v>
      </c>
      <c r="B295" s="12"/>
      <c r="C295" s="56">
        <f aca="true" t="shared" si="26" ref="C295:E296">C296</f>
        <v>250</v>
      </c>
      <c r="D295" s="56">
        <f t="shared" si="26"/>
        <v>0</v>
      </c>
      <c r="E295" s="56">
        <f t="shared" si="26"/>
        <v>250</v>
      </c>
      <c r="F295" s="12" t="s">
        <v>199</v>
      </c>
      <c r="G295" s="12"/>
      <c r="H295" s="82">
        <f>H296</f>
        <v>250</v>
      </c>
      <c r="I295" s="82">
        <f>I296</f>
        <v>31.8</v>
      </c>
    </row>
    <row r="296" spans="1:9" ht="15.75">
      <c r="A296" s="6" t="s">
        <v>198</v>
      </c>
      <c r="B296" s="7"/>
      <c r="C296" s="54">
        <f t="shared" si="26"/>
        <v>250</v>
      </c>
      <c r="D296" s="54">
        <f t="shared" si="26"/>
        <v>0</v>
      </c>
      <c r="E296" s="54">
        <f t="shared" si="26"/>
        <v>250</v>
      </c>
      <c r="F296" s="7" t="s">
        <v>199</v>
      </c>
      <c r="G296" s="7"/>
      <c r="H296" s="80">
        <f>H297</f>
        <v>250</v>
      </c>
      <c r="I296" s="80">
        <f>I297</f>
        <v>31.8</v>
      </c>
    </row>
    <row r="297" spans="1:9" ht="31.5" customHeight="1">
      <c r="A297" s="4" t="s">
        <v>16</v>
      </c>
      <c r="B297" s="7" t="s">
        <v>17</v>
      </c>
      <c r="C297" s="54">
        <v>250</v>
      </c>
      <c r="D297" s="54"/>
      <c r="E297" s="46">
        <f>C297+D297</f>
        <v>250</v>
      </c>
      <c r="F297" s="7" t="s">
        <v>199</v>
      </c>
      <c r="G297" s="7" t="s">
        <v>17</v>
      </c>
      <c r="H297" s="72">
        <v>250</v>
      </c>
      <c r="I297" s="72">
        <v>31.8</v>
      </c>
    </row>
    <row r="298" spans="1:9" ht="72" customHeight="1">
      <c r="A298" s="30" t="s">
        <v>365</v>
      </c>
      <c r="B298" s="31"/>
      <c r="C298" s="52">
        <f>C299</f>
        <v>14.3</v>
      </c>
      <c r="D298" s="52">
        <f>D299</f>
        <v>0</v>
      </c>
      <c r="E298" s="52">
        <f>E299</f>
        <v>14.3</v>
      </c>
      <c r="F298" s="31" t="s">
        <v>388</v>
      </c>
      <c r="G298" s="31"/>
      <c r="H298" s="74">
        <f>H299</f>
        <v>14.3</v>
      </c>
      <c r="I298" s="74">
        <f>I299</f>
        <v>0</v>
      </c>
    </row>
    <row r="299" spans="1:9" ht="31.5" customHeight="1">
      <c r="A299" s="4" t="s">
        <v>16</v>
      </c>
      <c r="B299" s="7" t="s">
        <v>17</v>
      </c>
      <c r="C299" s="54">
        <v>14.3</v>
      </c>
      <c r="D299" s="54"/>
      <c r="E299" s="46">
        <f>C299+D299</f>
        <v>14.3</v>
      </c>
      <c r="F299" s="7" t="s">
        <v>388</v>
      </c>
      <c r="G299" s="7" t="s">
        <v>17</v>
      </c>
      <c r="H299" s="72">
        <v>14.3</v>
      </c>
      <c r="I299" s="72">
        <v>0</v>
      </c>
    </row>
    <row r="300" spans="1:9" ht="15.75">
      <c r="A300" s="32" t="s">
        <v>200</v>
      </c>
      <c r="B300" s="33"/>
      <c r="C300" s="42">
        <f aca="true" t="shared" si="27" ref="C300:E301">C301</f>
        <v>10657.2</v>
      </c>
      <c r="D300" s="42">
        <f t="shared" si="27"/>
        <v>0</v>
      </c>
      <c r="E300" s="42">
        <f t="shared" si="27"/>
        <v>10657.2</v>
      </c>
      <c r="F300" s="33" t="s">
        <v>32</v>
      </c>
      <c r="G300" s="33"/>
      <c r="H300" s="68">
        <f>H301</f>
        <v>10657.2</v>
      </c>
      <c r="I300" s="68">
        <f>I301</f>
        <v>5236.030000000001</v>
      </c>
    </row>
    <row r="301" spans="1:9" s="36" customFormat="1" ht="31.5">
      <c r="A301" s="13" t="s">
        <v>6</v>
      </c>
      <c r="B301" s="25"/>
      <c r="C301" s="47">
        <f t="shared" si="27"/>
        <v>10657.2</v>
      </c>
      <c r="D301" s="47">
        <f t="shared" si="27"/>
        <v>0</v>
      </c>
      <c r="E301" s="47">
        <f t="shared" si="27"/>
        <v>10657.2</v>
      </c>
      <c r="F301" s="25" t="s">
        <v>201</v>
      </c>
      <c r="G301" s="25"/>
      <c r="H301" s="69">
        <f>H302</f>
        <v>10657.2</v>
      </c>
      <c r="I301" s="69">
        <f>I302</f>
        <v>5236.030000000001</v>
      </c>
    </row>
    <row r="302" spans="1:9" ht="31.5">
      <c r="A302" s="13" t="s">
        <v>61</v>
      </c>
      <c r="B302" s="25"/>
      <c r="C302" s="47">
        <f>C303+C306</f>
        <v>10657.2</v>
      </c>
      <c r="D302" s="47">
        <f>D303+D306</f>
        <v>0</v>
      </c>
      <c r="E302" s="47">
        <f>E303+E306</f>
        <v>10657.2</v>
      </c>
      <c r="F302" s="25" t="s">
        <v>201</v>
      </c>
      <c r="G302" s="25"/>
      <c r="H302" s="69">
        <f>H303+H306</f>
        <v>10657.2</v>
      </c>
      <c r="I302" s="69">
        <f>I303+I306</f>
        <v>5236.030000000001</v>
      </c>
    </row>
    <row r="303" spans="1:9" ht="36" customHeight="1">
      <c r="A303" s="14" t="s">
        <v>34</v>
      </c>
      <c r="B303" s="15"/>
      <c r="C303" s="45">
        <f aca="true" t="shared" si="28" ref="C303:E304">C304</f>
        <v>552</v>
      </c>
      <c r="D303" s="45">
        <f t="shared" si="28"/>
        <v>0</v>
      </c>
      <c r="E303" s="45">
        <f t="shared" si="28"/>
        <v>552</v>
      </c>
      <c r="F303" s="15" t="s">
        <v>203</v>
      </c>
      <c r="G303" s="15"/>
      <c r="H303" s="71">
        <f>H304</f>
        <v>552</v>
      </c>
      <c r="I303" s="71">
        <f>I304</f>
        <v>321.88</v>
      </c>
    </row>
    <row r="304" spans="1:9" ht="50.25" customHeight="1">
      <c r="A304" s="4" t="s">
        <v>7</v>
      </c>
      <c r="B304" s="5"/>
      <c r="C304" s="46">
        <f t="shared" si="28"/>
        <v>552</v>
      </c>
      <c r="D304" s="46">
        <f t="shared" si="28"/>
        <v>0</v>
      </c>
      <c r="E304" s="46">
        <f t="shared" si="28"/>
        <v>552</v>
      </c>
      <c r="F304" s="5" t="s">
        <v>204</v>
      </c>
      <c r="G304" s="5"/>
      <c r="H304" s="72">
        <f>H305</f>
        <v>552</v>
      </c>
      <c r="I304" s="72">
        <f>I305</f>
        <v>321.88</v>
      </c>
    </row>
    <row r="305" spans="1:9" ht="39" customHeight="1">
      <c r="A305" s="4" t="s">
        <v>16</v>
      </c>
      <c r="B305" s="5" t="s">
        <v>17</v>
      </c>
      <c r="C305" s="46">
        <v>552</v>
      </c>
      <c r="D305" s="46"/>
      <c r="E305" s="46">
        <f>C305+D305</f>
        <v>552</v>
      </c>
      <c r="F305" s="5" t="s">
        <v>204</v>
      </c>
      <c r="G305" s="5" t="s">
        <v>17</v>
      </c>
      <c r="H305" s="72">
        <v>552</v>
      </c>
      <c r="I305" s="72">
        <v>321.88</v>
      </c>
    </row>
    <row r="306" spans="1:9" ht="49.5" customHeight="1">
      <c r="A306" s="14" t="s">
        <v>33</v>
      </c>
      <c r="B306" s="15"/>
      <c r="C306" s="45">
        <f>C307</f>
        <v>10105.2</v>
      </c>
      <c r="D306" s="45">
        <f>D307</f>
        <v>0</v>
      </c>
      <c r="E306" s="45">
        <f>E307</f>
        <v>10105.2</v>
      </c>
      <c r="F306" s="15" t="s">
        <v>205</v>
      </c>
      <c r="G306" s="15"/>
      <c r="H306" s="71">
        <f>H307</f>
        <v>10105.2</v>
      </c>
      <c r="I306" s="71">
        <f>I307</f>
        <v>4914.150000000001</v>
      </c>
    </row>
    <row r="307" spans="1:9" ht="36" customHeight="1">
      <c r="A307" s="4" t="s">
        <v>187</v>
      </c>
      <c r="B307" s="9"/>
      <c r="C307" s="44">
        <f>C308+C309+C311</f>
        <v>10105.2</v>
      </c>
      <c r="D307" s="44">
        <f>D308+D309+D311</f>
        <v>0</v>
      </c>
      <c r="E307" s="44">
        <f>E308+E309+E311</f>
        <v>10105.2</v>
      </c>
      <c r="F307" s="9" t="s">
        <v>206</v>
      </c>
      <c r="G307" s="9"/>
      <c r="H307" s="70">
        <f>H308+H309+H311+H310</f>
        <v>10105.2</v>
      </c>
      <c r="I307" s="70">
        <f>I308+I309+I311+I310</f>
        <v>4914.150000000001</v>
      </c>
    </row>
    <row r="308" spans="1:9" ht="99" customHeight="1">
      <c r="A308" s="4" t="s">
        <v>14</v>
      </c>
      <c r="B308" s="5" t="s">
        <v>15</v>
      </c>
      <c r="C308" s="46">
        <f>6814.6+2058</f>
        <v>8872.6</v>
      </c>
      <c r="D308" s="46"/>
      <c r="E308" s="46">
        <f>C308+D308</f>
        <v>8872.6</v>
      </c>
      <c r="F308" s="5" t="s">
        <v>206</v>
      </c>
      <c r="G308" s="5" t="s">
        <v>15</v>
      </c>
      <c r="H308" s="72">
        <v>8822.94</v>
      </c>
      <c r="I308" s="72">
        <v>4254.76</v>
      </c>
    </row>
    <row r="309" spans="1:9" ht="33.75" customHeight="1">
      <c r="A309" s="4" t="s">
        <v>16</v>
      </c>
      <c r="B309" s="5" t="s">
        <v>17</v>
      </c>
      <c r="C309" s="46">
        <v>1210.2</v>
      </c>
      <c r="D309" s="46"/>
      <c r="E309" s="46">
        <f>C309+D309</f>
        <v>1210.2</v>
      </c>
      <c r="F309" s="5" t="s">
        <v>206</v>
      </c>
      <c r="G309" s="5" t="s">
        <v>17</v>
      </c>
      <c r="H309" s="72">
        <v>1210.2</v>
      </c>
      <c r="I309" s="72">
        <v>606.39</v>
      </c>
    </row>
    <row r="310" spans="1:9" ht="33.75" customHeight="1">
      <c r="A310" s="4" t="s">
        <v>24</v>
      </c>
      <c r="B310" s="5"/>
      <c r="C310" s="46"/>
      <c r="D310" s="46"/>
      <c r="E310" s="46"/>
      <c r="F310" s="5" t="s">
        <v>206</v>
      </c>
      <c r="G310" s="5" t="s">
        <v>25</v>
      </c>
      <c r="H310" s="72">
        <v>49.66</v>
      </c>
      <c r="I310" s="72">
        <v>49.66</v>
      </c>
    </row>
    <row r="311" spans="1:9" ht="23.25" customHeight="1">
      <c r="A311" s="4" t="s">
        <v>58</v>
      </c>
      <c r="B311" s="5" t="s">
        <v>19</v>
      </c>
      <c r="C311" s="46">
        <v>22.4</v>
      </c>
      <c r="D311" s="46"/>
      <c r="E311" s="46">
        <f>C311+D311</f>
        <v>22.4</v>
      </c>
      <c r="F311" s="5" t="s">
        <v>206</v>
      </c>
      <c r="G311" s="5" t="s">
        <v>19</v>
      </c>
      <c r="H311" s="72">
        <v>22.4</v>
      </c>
      <c r="I311" s="72">
        <v>3.34</v>
      </c>
    </row>
    <row r="312" spans="1:9" ht="15.75">
      <c r="A312" s="34" t="s">
        <v>207</v>
      </c>
      <c r="B312" s="35"/>
      <c r="C312" s="57">
        <f aca="true" t="shared" si="29" ref="C312:E313">C313</f>
        <v>6501.2</v>
      </c>
      <c r="D312" s="57">
        <f t="shared" si="29"/>
        <v>0</v>
      </c>
      <c r="E312" s="57">
        <f t="shared" si="29"/>
        <v>6501.2</v>
      </c>
      <c r="F312" s="35" t="s">
        <v>37</v>
      </c>
      <c r="G312" s="35"/>
      <c r="H312" s="83">
        <f>H313</f>
        <v>6501.2</v>
      </c>
      <c r="I312" s="83">
        <f>I313</f>
        <v>2397.9300000000003</v>
      </c>
    </row>
    <row r="313" spans="1:9" s="36" customFormat="1" ht="31.5">
      <c r="A313" s="13" t="s">
        <v>36</v>
      </c>
      <c r="B313" s="25"/>
      <c r="C313" s="47">
        <f t="shared" si="29"/>
        <v>6501.2</v>
      </c>
      <c r="D313" s="47">
        <f t="shared" si="29"/>
        <v>0</v>
      </c>
      <c r="E313" s="47">
        <f t="shared" si="29"/>
        <v>6501.2</v>
      </c>
      <c r="F313" s="25" t="s">
        <v>209</v>
      </c>
      <c r="G313" s="25"/>
      <c r="H313" s="69">
        <f>H314</f>
        <v>6501.2</v>
      </c>
      <c r="I313" s="69">
        <f>I314</f>
        <v>2397.9300000000003</v>
      </c>
    </row>
    <row r="314" spans="1:9" ht="31.5">
      <c r="A314" s="10" t="s">
        <v>61</v>
      </c>
      <c r="B314" s="9"/>
      <c r="C314" s="44">
        <f>C315+C319</f>
        <v>6501.2</v>
      </c>
      <c r="D314" s="44">
        <f>D315+D319</f>
        <v>0</v>
      </c>
      <c r="E314" s="44">
        <f>E315+E319</f>
        <v>6501.2</v>
      </c>
      <c r="F314" s="9" t="s">
        <v>209</v>
      </c>
      <c r="G314" s="9"/>
      <c r="H314" s="70">
        <f>H315+H319</f>
        <v>6501.2</v>
      </c>
      <c r="I314" s="70">
        <f>I315+I319</f>
        <v>2397.9300000000003</v>
      </c>
    </row>
    <row r="315" spans="1:9" ht="63">
      <c r="A315" s="14" t="s">
        <v>323</v>
      </c>
      <c r="B315" s="15"/>
      <c r="C315" s="45">
        <f>C316</f>
        <v>4155.2</v>
      </c>
      <c r="D315" s="45">
        <f>D316</f>
        <v>0</v>
      </c>
      <c r="E315" s="45">
        <f>E316</f>
        <v>4155.2</v>
      </c>
      <c r="F315" s="15" t="s">
        <v>210</v>
      </c>
      <c r="G315" s="15"/>
      <c r="H315" s="71">
        <f>H316</f>
        <v>4155.2</v>
      </c>
      <c r="I315" s="71">
        <f>I316</f>
        <v>2016.91</v>
      </c>
    </row>
    <row r="316" spans="1:9" ht="31.5">
      <c r="A316" s="4" t="s">
        <v>208</v>
      </c>
      <c r="B316" s="5"/>
      <c r="C316" s="46">
        <f>C317+C318</f>
        <v>4155.2</v>
      </c>
      <c r="D316" s="46">
        <f>D317+D318</f>
        <v>0</v>
      </c>
      <c r="E316" s="46">
        <f>E317+E318</f>
        <v>4155.2</v>
      </c>
      <c r="F316" s="5" t="s">
        <v>211</v>
      </c>
      <c r="G316" s="5"/>
      <c r="H316" s="72">
        <f>H317+H318</f>
        <v>4155.2</v>
      </c>
      <c r="I316" s="72">
        <f>I317+I318</f>
        <v>2016.91</v>
      </c>
    </row>
    <row r="317" spans="1:9" ht="79.5" customHeight="1">
      <c r="A317" s="4" t="s">
        <v>14</v>
      </c>
      <c r="B317" s="5" t="s">
        <v>15</v>
      </c>
      <c r="C317" s="46">
        <f>3153+952.2</f>
        <v>4105.2</v>
      </c>
      <c r="D317" s="46"/>
      <c r="E317" s="46">
        <f>C317+D317</f>
        <v>4105.2</v>
      </c>
      <c r="F317" s="5" t="s">
        <v>211</v>
      </c>
      <c r="G317" s="5" t="s">
        <v>15</v>
      </c>
      <c r="H317" s="72">
        <v>4105.2</v>
      </c>
      <c r="I317" s="72">
        <v>2000.43</v>
      </c>
    </row>
    <row r="318" spans="1:9" ht="31.5">
      <c r="A318" s="4" t="s">
        <v>16</v>
      </c>
      <c r="B318" s="5" t="s">
        <v>17</v>
      </c>
      <c r="C318" s="46">
        <v>50</v>
      </c>
      <c r="D318" s="46"/>
      <c r="E318" s="46">
        <f>C318+D318</f>
        <v>50</v>
      </c>
      <c r="F318" s="5" t="s">
        <v>211</v>
      </c>
      <c r="G318" s="5" t="s">
        <v>17</v>
      </c>
      <c r="H318" s="72">
        <v>50</v>
      </c>
      <c r="I318" s="72">
        <v>16.48</v>
      </c>
    </row>
    <row r="319" spans="1:9" ht="47.25">
      <c r="A319" s="30" t="s">
        <v>51</v>
      </c>
      <c r="B319" s="25"/>
      <c r="C319" s="47">
        <f aca="true" t="shared" si="30" ref="C319:E320">C320</f>
        <v>2346</v>
      </c>
      <c r="D319" s="47">
        <f t="shared" si="30"/>
        <v>0</v>
      </c>
      <c r="E319" s="47">
        <f t="shared" si="30"/>
        <v>2346</v>
      </c>
      <c r="F319" s="25" t="s">
        <v>213</v>
      </c>
      <c r="G319" s="25"/>
      <c r="H319" s="69">
        <f>H320</f>
        <v>2346</v>
      </c>
      <c r="I319" s="69">
        <f>I320</f>
        <v>381.02</v>
      </c>
    </row>
    <row r="320" spans="1:9" ht="80.25" customHeight="1">
      <c r="A320" s="28" t="s">
        <v>38</v>
      </c>
      <c r="B320" s="29"/>
      <c r="C320" s="53">
        <f t="shared" si="30"/>
        <v>2346</v>
      </c>
      <c r="D320" s="53">
        <f t="shared" si="30"/>
        <v>0</v>
      </c>
      <c r="E320" s="53">
        <f t="shared" si="30"/>
        <v>2346</v>
      </c>
      <c r="F320" s="29" t="s">
        <v>214</v>
      </c>
      <c r="G320" s="29"/>
      <c r="H320" s="84">
        <f>H321</f>
        <v>2346</v>
      </c>
      <c r="I320" s="84">
        <f>I321</f>
        <v>381.02</v>
      </c>
    </row>
    <row r="321" spans="1:9" ht="31.5">
      <c r="A321" s="28" t="s">
        <v>16</v>
      </c>
      <c r="B321" s="29" t="s">
        <v>17</v>
      </c>
      <c r="C321" s="53">
        <f>650+196+1500</f>
        <v>2346</v>
      </c>
      <c r="D321" s="53"/>
      <c r="E321" s="46">
        <f>C321+D321</f>
        <v>2346</v>
      </c>
      <c r="F321" s="29" t="s">
        <v>214</v>
      </c>
      <c r="G321" s="29" t="s">
        <v>17</v>
      </c>
      <c r="H321" s="72">
        <v>2346</v>
      </c>
      <c r="I321" s="72">
        <v>381.02</v>
      </c>
    </row>
    <row r="322" spans="1:9" ht="15.75">
      <c r="A322" s="32" t="s">
        <v>278</v>
      </c>
      <c r="B322" s="33"/>
      <c r="C322" s="42">
        <f>C323+C334</f>
        <v>2600</v>
      </c>
      <c r="D322" s="42">
        <f>D323+D334</f>
        <v>0</v>
      </c>
      <c r="E322" s="42">
        <f>E323+E334</f>
        <v>2600</v>
      </c>
      <c r="F322" s="33" t="s">
        <v>45</v>
      </c>
      <c r="G322" s="33"/>
      <c r="H322" s="68">
        <f>H323+H334</f>
        <v>2600</v>
      </c>
      <c r="I322" s="68">
        <f>I323+I334</f>
        <v>764.27</v>
      </c>
    </row>
    <row r="323" spans="1:9" ht="63">
      <c r="A323" s="13" t="s">
        <v>212</v>
      </c>
      <c r="B323" s="25"/>
      <c r="C323" s="47">
        <f>C324+C327</f>
        <v>2350</v>
      </c>
      <c r="D323" s="47">
        <f>D324+D327</f>
        <v>0</v>
      </c>
      <c r="E323" s="47">
        <f>E324+E327</f>
        <v>2350</v>
      </c>
      <c r="F323" s="25" t="s">
        <v>259</v>
      </c>
      <c r="G323" s="25"/>
      <c r="H323" s="69">
        <f>H324+H327</f>
        <v>2350</v>
      </c>
      <c r="I323" s="69">
        <f>I324+I327</f>
        <v>764.27</v>
      </c>
    </row>
    <row r="324" spans="1:9" ht="31.5">
      <c r="A324" s="14" t="s">
        <v>215</v>
      </c>
      <c r="B324" s="15"/>
      <c r="C324" s="45">
        <f aca="true" t="shared" si="31" ref="C324:E325">C325</f>
        <v>1050</v>
      </c>
      <c r="D324" s="45">
        <f t="shared" si="31"/>
        <v>0</v>
      </c>
      <c r="E324" s="45">
        <f t="shared" si="31"/>
        <v>1050</v>
      </c>
      <c r="F324" s="15" t="s">
        <v>260</v>
      </c>
      <c r="G324" s="15"/>
      <c r="H324" s="71">
        <f>H325</f>
        <v>1050</v>
      </c>
      <c r="I324" s="71">
        <f>I325</f>
        <v>350</v>
      </c>
    </row>
    <row r="325" spans="1:9" ht="94.5" customHeight="1">
      <c r="A325" s="4" t="s">
        <v>216</v>
      </c>
      <c r="B325" s="5"/>
      <c r="C325" s="46">
        <f t="shared" si="31"/>
        <v>1050</v>
      </c>
      <c r="D325" s="46">
        <f t="shared" si="31"/>
        <v>0</v>
      </c>
      <c r="E325" s="46">
        <f t="shared" si="31"/>
        <v>1050</v>
      </c>
      <c r="F325" s="5" t="s">
        <v>261</v>
      </c>
      <c r="G325" s="5"/>
      <c r="H325" s="72">
        <f>H326</f>
        <v>1050</v>
      </c>
      <c r="I325" s="72">
        <f>I326</f>
        <v>350</v>
      </c>
    </row>
    <row r="326" spans="1:9" ht="31.5">
      <c r="A326" s="4" t="s">
        <v>16</v>
      </c>
      <c r="B326" s="5" t="s">
        <v>17</v>
      </c>
      <c r="C326" s="46">
        <v>1050</v>
      </c>
      <c r="D326" s="46"/>
      <c r="E326" s="46">
        <f>C326+D326</f>
        <v>1050</v>
      </c>
      <c r="F326" s="5" t="s">
        <v>261</v>
      </c>
      <c r="G326" s="5" t="s">
        <v>17</v>
      </c>
      <c r="H326" s="72">
        <v>1050</v>
      </c>
      <c r="I326" s="72">
        <v>350</v>
      </c>
    </row>
    <row r="327" spans="1:9" ht="97.5" customHeight="1">
      <c r="A327" s="14" t="s">
        <v>218</v>
      </c>
      <c r="B327" s="15"/>
      <c r="C327" s="45">
        <f>C328+C330+C332</f>
        <v>1300</v>
      </c>
      <c r="D327" s="45">
        <f>D328+D330+D332</f>
        <v>0</v>
      </c>
      <c r="E327" s="45">
        <f>E328+E330+E332</f>
        <v>1300</v>
      </c>
      <c r="F327" s="15" t="s">
        <v>262</v>
      </c>
      <c r="G327" s="15"/>
      <c r="H327" s="71">
        <f>H328+H330+H332</f>
        <v>1300</v>
      </c>
      <c r="I327" s="71">
        <f>I328+I330+I332</f>
        <v>414.27</v>
      </c>
    </row>
    <row r="328" spans="1:9" ht="47.25">
      <c r="A328" s="14" t="s">
        <v>217</v>
      </c>
      <c r="B328" s="15"/>
      <c r="C328" s="45">
        <f>C329</f>
        <v>700</v>
      </c>
      <c r="D328" s="45">
        <f>D329</f>
        <v>0</v>
      </c>
      <c r="E328" s="45">
        <f>E329</f>
        <v>700</v>
      </c>
      <c r="F328" s="15" t="s">
        <v>263</v>
      </c>
      <c r="G328" s="15"/>
      <c r="H328" s="71">
        <f>H329</f>
        <v>700</v>
      </c>
      <c r="I328" s="71">
        <f>I329</f>
        <v>276.27</v>
      </c>
    </row>
    <row r="329" spans="1:9" ht="31.5">
      <c r="A329" s="4" t="s">
        <v>16</v>
      </c>
      <c r="B329" s="5" t="s">
        <v>17</v>
      </c>
      <c r="C329" s="46">
        <v>700</v>
      </c>
      <c r="D329" s="46"/>
      <c r="E329" s="46">
        <f>C329+D329</f>
        <v>700</v>
      </c>
      <c r="F329" s="5" t="s">
        <v>263</v>
      </c>
      <c r="G329" s="5" t="s">
        <v>17</v>
      </c>
      <c r="H329" s="72">
        <v>700</v>
      </c>
      <c r="I329" s="72">
        <v>276.27</v>
      </c>
    </row>
    <row r="330" spans="1:9" ht="35.25" customHeight="1">
      <c r="A330" s="14" t="s">
        <v>219</v>
      </c>
      <c r="B330" s="15"/>
      <c r="C330" s="45">
        <f>C331</f>
        <v>300</v>
      </c>
      <c r="D330" s="45">
        <f>D331</f>
        <v>0</v>
      </c>
      <c r="E330" s="45">
        <f>E331</f>
        <v>300</v>
      </c>
      <c r="F330" s="15" t="s">
        <v>300</v>
      </c>
      <c r="G330" s="15"/>
      <c r="H330" s="71">
        <f>H331</f>
        <v>300</v>
      </c>
      <c r="I330" s="71">
        <f>I331</f>
        <v>25</v>
      </c>
    </row>
    <row r="331" spans="1:9" ht="31.5">
      <c r="A331" s="4" t="s">
        <v>16</v>
      </c>
      <c r="B331" s="5" t="s">
        <v>17</v>
      </c>
      <c r="C331" s="46">
        <v>300</v>
      </c>
      <c r="D331" s="46"/>
      <c r="E331" s="46">
        <f>C331+D331</f>
        <v>300</v>
      </c>
      <c r="F331" s="5" t="s">
        <v>300</v>
      </c>
      <c r="G331" s="5" t="s">
        <v>17</v>
      </c>
      <c r="H331" s="72">
        <v>300</v>
      </c>
      <c r="I331" s="72">
        <v>25</v>
      </c>
    </row>
    <row r="332" spans="1:9" ht="31.5">
      <c r="A332" s="14" t="s">
        <v>220</v>
      </c>
      <c r="B332" s="15"/>
      <c r="C332" s="45">
        <f>C333</f>
        <v>300</v>
      </c>
      <c r="D332" s="45">
        <f>D333</f>
        <v>0</v>
      </c>
      <c r="E332" s="45">
        <f>E333</f>
        <v>300</v>
      </c>
      <c r="F332" s="15" t="s">
        <v>301</v>
      </c>
      <c r="G332" s="15"/>
      <c r="H332" s="71">
        <f>H333</f>
        <v>300</v>
      </c>
      <c r="I332" s="71">
        <f>I333</f>
        <v>113</v>
      </c>
    </row>
    <row r="333" spans="1:9" ht="30.75" customHeight="1">
      <c r="A333" s="4" t="s">
        <v>16</v>
      </c>
      <c r="B333" s="5" t="s">
        <v>17</v>
      </c>
      <c r="C333" s="46">
        <v>300</v>
      </c>
      <c r="D333" s="46"/>
      <c r="E333" s="46">
        <f>C333+D333</f>
        <v>300</v>
      </c>
      <c r="F333" s="5" t="s">
        <v>301</v>
      </c>
      <c r="G333" s="5" t="s">
        <v>17</v>
      </c>
      <c r="H333" s="72">
        <v>300</v>
      </c>
      <c r="I333" s="72">
        <v>113</v>
      </c>
    </row>
    <row r="334" spans="1:9" s="36" customFormat="1" ht="63" customHeight="1">
      <c r="A334" s="13" t="s">
        <v>221</v>
      </c>
      <c r="B334" s="25"/>
      <c r="C334" s="47">
        <f>C335</f>
        <v>250</v>
      </c>
      <c r="D334" s="47">
        <f aca="true" t="shared" si="32" ref="D334:E336">D335</f>
        <v>0</v>
      </c>
      <c r="E334" s="47">
        <f t="shared" si="32"/>
        <v>250</v>
      </c>
      <c r="F334" s="25" t="s">
        <v>264</v>
      </c>
      <c r="G334" s="25"/>
      <c r="H334" s="69">
        <f aca="true" t="shared" si="33" ref="H334:I336">H335</f>
        <v>250</v>
      </c>
      <c r="I334" s="69">
        <f t="shared" si="33"/>
        <v>0</v>
      </c>
    </row>
    <row r="335" spans="1:9" ht="63">
      <c r="A335" s="14" t="s">
        <v>222</v>
      </c>
      <c r="B335" s="5"/>
      <c r="C335" s="46">
        <f>C336</f>
        <v>250</v>
      </c>
      <c r="D335" s="46">
        <f t="shared" si="32"/>
        <v>0</v>
      </c>
      <c r="E335" s="46">
        <f t="shared" si="32"/>
        <v>250</v>
      </c>
      <c r="F335" s="5" t="s">
        <v>265</v>
      </c>
      <c r="G335" s="5"/>
      <c r="H335" s="72">
        <f t="shared" si="33"/>
        <v>250</v>
      </c>
      <c r="I335" s="72">
        <f t="shared" si="33"/>
        <v>0</v>
      </c>
    </row>
    <row r="336" spans="1:9" ht="30.75" customHeight="1">
      <c r="A336" s="4" t="s">
        <v>324</v>
      </c>
      <c r="B336" s="5"/>
      <c r="C336" s="46">
        <f>C337</f>
        <v>250</v>
      </c>
      <c r="D336" s="46">
        <f t="shared" si="32"/>
        <v>0</v>
      </c>
      <c r="E336" s="46">
        <f t="shared" si="32"/>
        <v>250</v>
      </c>
      <c r="F336" s="5" t="s">
        <v>266</v>
      </c>
      <c r="G336" s="5"/>
      <c r="H336" s="72">
        <f t="shared" si="33"/>
        <v>250</v>
      </c>
      <c r="I336" s="72">
        <f t="shared" si="33"/>
        <v>0</v>
      </c>
    </row>
    <row r="337" spans="1:9" ht="31.5">
      <c r="A337" s="4" t="s">
        <v>16</v>
      </c>
      <c r="B337" s="5" t="s">
        <v>17</v>
      </c>
      <c r="C337" s="46">
        <v>250</v>
      </c>
      <c r="D337" s="46"/>
      <c r="E337" s="46">
        <f>C337+D337</f>
        <v>250</v>
      </c>
      <c r="F337" s="5" t="s">
        <v>266</v>
      </c>
      <c r="G337" s="5" t="s">
        <v>17</v>
      </c>
      <c r="H337" s="72">
        <v>250</v>
      </c>
      <c r="I337" s="72">
        <v>0</v>
      </c>
    </row>
    <row r="338" spans="1:9" ht="26.25" customHeight="1">
      <c r="A338" s="32" t="s">
        <v>255</v>
      </c>
      <c r="B338" s="33"/>
      <c r="C338" s="42">
        <f>C339+C342+C344</f>
        <v>35271.880000000005</v>
      </c>
      <c r="D338" s="42">
        <f>D339+D342+D344</f>
        <v>112197.34</v>
      </c>
      <c r="E338" s="42">
        <f>E339+E342+E344</f>
        <v>147469.22</v>
      </c>
      <c r="F338" s="33" t="s">
        <v>52</v>
      </c>
      <c r="G338" s="33"/>
      <c r="H338" s="68">
        <f>H339+H342+H344</f>
        <v>147232.02</v>
      </c>
      <c r="I338" s="68">
        <f>I339+I342+I344</f>
        <v>6620.2</v>
      </c>
    </row>
    <row r="339" spans="1:9" ht="18" customHeight="1">
      <c r="A339" s="11" t="s">
        <v>47</v>
      </c>
      <c r="B339" s="9"/>
      <c r="C339" s="44">
        <f aca="true" t="shared" si="34" ref="C339:E340">C340</f>
        <v>5000</v>
      </c>
      <c r="D339" s="44">
        <f t="shared" si="34"/>
        <v>0</v>
      </c>
      <c r="E339" s="44">
        <f t="shared" si="34"/>
        <v>5000</v>
      </c>
      <c r="F339" s="9" t="s">
        <v>302</v>
      </c>
      <c r="G339" s="9"/>
      <c r="H339" s="70">
        <f>H340</f>
        <v>5000</v>
      </c>
      <c r="I339" s="70">
        <f>I340</f>
        <v>877.95</v>
      </c>
    </row>
    <row r="340" spans="1:9" ht="37.5" customHeight="1">
      <c r="A340" s="11" t="s">
        <v>8</v>
      </c>
      <c r="B340" s="9"/>
      <c r="C340" s="44">
        <f t="shared" si="34"/>
        <v>5000</v>
      </c>
      <c r="D340" s="44">
        <f t="shared" si="34"/>
        <v>0</v>
      </c>
      <c r="E340" s="44">
        <f t="shared" si="34"/>
        <v>5000</v>
      </c>
      <c r="F340" s="9" t="s">
        <v>303</v>
      </c>
      <c r="G340" s="9"/>
      <c r="H340" s="70">
        <f>H341</f>
        <v>5000</v>
      </c>
      <c r="I340" s="70">
        <f>I341</f>
        <v>877.95</v>
      </c>
    </row>
    <row r="341" spans="1:9" ht="15.75">
      <c r="A341" s="6" t="s">
        <v>58</v>
      </c>
      <c r="B341" s="5" t="s">
        <v>19</v>
      </c>
      <c r="C341" s="46">
        <v>5000</v>
      </c>
      <c r="D341" s="46"/>
      <c r="E341" s="46">
        <f>C341+D341</f>
        <v>5000</v>
      </c>
      <c r="F341" s="5" t="s">
        <v>303</v>
      </c>
      <c r="G341" s="5" t="s">
        <v>19</v>
      </c>
      <c r="H341" s="72">
        <v>5000</v>
      </c>
      <c r="I341" s="72">
        <v>877.95</v>
      </c>
    </row>
    <row r="342" spans="1:9" ht="47.25">
      <c r="A342" s="10" t="s">
        <v>256</v>
      </c>
      <c r="B342" s="9"/>
      <c r="C342" s="44">
        <f>C343</f>
        <v>3500</v>
      </c>
      <c r="D342" s="44">
        <f>D343</f>
        <v>0</v>
      </c>
      <c r="E342" s="44">
        <f>E343</f>
        <v>3500</v>
      </c>
      <c r="F342" s="9" t="s">
        <v>257</v>
      </c>
      <c r="G342" s="9"/>
      <c r="H342" s="70">
        <f>H343</f>
        <v>7446.97</v>
      </c>
      <c r="I342" s="70">
        <f>I343</f>
        <v>5742.25</v>
      </c>
    </row>
    <row r="343" spans="1:9" ht="15.75">
      <c r="A343" s="4" t="s">
        <v>58</v>
      </c>
      <c r="B343" s="5" t="s">
        <v>19</v>
      </c>
      <c r="C343" s="46">
        <v>3500</v>
      </c>
      <c r="D343" s="46"/>
      <c r="E343" s="46">
        <f>C343+D343</f>
        <v>3500</v>
      </c>
      <c r="F343" s="5" t="s">
        <v>257</v>
      </c>
      <c r="G343" s="5" t="s">
        <v>19</v>
      </c>
      <c r="H343" s="72">
        <f>30+5712.25+1704.72</f>
        <v>7446.97</v>
      </c>
      <c r="I343" s="72">
        <f>30+5712.25</f>
        <v>5742.25</v>
      </c>
    </row>
    <row r="344" spans="1:9" ht="57.75" customHeight="1">
      <c r="A344" s="10" t="s">
        <v>49</v>
      </c>
      <c r="B344" s="9"/>
      <c r="C344" s="44">
        <f>C345</f>
        <v>26771.88</v>
      </c>
      <c r="D344" s="44">
        <f>D345</f>
        <v>112197.34</v>
      </c>
      <c r="E344" s="44">
        <f>E345</f>
        <v>138969.22</v>
      </c>
      <c r="F344" s="9" t="s">
        <v>258</v>
      </c>
      <c r="G344" s="9"/>
      <c r="H344" s="70">
        <f>H345</f>
        <v>134785.05</v>
      </c>
      <c r="I344" s="70">
        <f>I345</f>
        <v>0</v>
      </c>
    </row>
    <row r="345" spans="1:9" ht="46.5" customHeight="1">
      <c r="A345" s="4" t="s">
        <v>146</v>
      </c>
      <c r="B345" s="5" t="s">
        <v>48</v>
      </c>
      <c r="C345" s="46">
        <f>25751.88+1020</f>
        <v>26771.88</v>
      </c>
      <c r="D345" s="46">
        <f>110197.34+2000</f>
        <v>112197.34</v>
      </c>
      <c r="E345" s="46">
        <f>C345+D345</f>
        <v>138969.22</v>
      </c>
      <c r="F345" s="5" t="s">
        <v>258</v>
      </c>
      <c r="G345" s="5" t="s">
        <v>48</v>
      </c>
      <c r="H345" s="72">
        <v>134785.05</v>
      </c>
      <c r="I345" s="72">
        <v>0</v>
      </c>
    </row>
    <row r="346" spans="1:9" s="37" customFormat="1" ht="18.75">
      <c r="A346" s="39" t="s">
        <v>3</v>
      </c>
      <c r="B346" s="40"/>
      <c r="C346" s="41" t="e">
        <f>C7+C35+C91+C153+C181+C238+C272+C300+C312+C322+C338</f>
        <v>#REF!</v>
      </c>
      <c r="D346" s="41" t="e">
        <f>D7+D35+D91+D153+D181+D238+D272+D300+D312+D322+D338</f>
        <v>#REF!</v>
      </c>
      <c r="E346" s="41" t="e">
        <f>E7+E35+E91+E153+E181+E238+E272+E300+E312+E322+E338</f>
        <v>#REF!</v>
      </c>
      <c r="F346" s="40"/>
      <c r="G346" s="40"/>
      <c r="H346" s="85">
        <f>H7+H35+H91+H153+H181+H238+H272+H300+H312+H322+H338</f>
        <v>1445259.1300000001</v>
      </c>
      <c r="I346" s="85">
        <f>I7+I35+I91+I153+I181+I238+I272+I300+I312+I322+I338</f>
        <v>471724.83</v>
      </c>
    </row>
  </sheetData>
  <sheetProtection/>
  <mergeCells count="10">
    <mergeCell ref="H5:H6"/>
    <mergeCell ref="A3:I3"/>
    <mergeCell ref="B1:I1"/>
    <mergeCell ref="I5:I6"/>
    <mergeCell ref="F5:F6"/>
    <mergeCell ref="G5:G6"/>
    <mergeCell ref="A5:A6"/>
    <mergeCell ref="B5:B6"/>
    <mergeCell ref="B4:C4"/>
    <mergeCell ref="G2:H2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2019-07-31T09:23:15Z</cp:lastPrinted>
  <dcterms:created xsi:type="dcterms:W3CDTF">1996-10-08T23:32:33Z</dcterms:created>
  <dcterms:modified xsi:type="dcterms:W3CDTF">2019-07-31T09:23:17Z</dcterms:modified>
  <cp:category/>
  <cp:version/>
  <cp:contentType/>
  <cp:contentStatus/>
</cp:coreProperties>
</file>